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aamc1-my.sharepoint.com/personal/dlautenberger_aamc_org/Documents/Documents/"/>
    </mc:Choice>
  </mc:AlternateContent>
  <xr:revisionPtr revIDLastSave="0" documentId="8_{B3CEC957-B860-46AD-A639-8CF8FE077C13}" xr6:coauthVersionLast="47" xr6:coauthVersionMax="47" xr10:uidLastSave="{00000000-0000-0000-0000-000000000000}"/>
  <workbookProtection workbookAlgorithmName="SHA-512" workbookHashValue="2PFJogu0y4bnwSM/79sn9M07RUHa1oISMUD0uwA03h/Pk04rGGqe1nDgi83GbrZa8USQO1pYO4Q4b8D39cfQ+g==" workbookSaltValue="MyvvE9Bxu13+hAN+hEW6XA==" workbookSpinCount="100000" lockStructure="1"/>
  <bookViews>
    <workbookView xWindow="28680" yWindow="-120" windowWidth="29040" windowHeight="15720" xr2:uid="{00000000-000D-0000-FFFF-FFFF00000000}"/>
  </bookViews>
  <sheets>
    <sheet name="PAC- Updated Format" sheetId="1" r:id="rId1"/>
    <sheet name="wRVU Benchmarks" sheetId="6" r:id="rId2"/>
    <sheet name="dropdown" sheetId="7" state="hidden" r:id="rId3"/>
    <sheet name="Clinic Calculation" sheetId="5" state="hidden" r:id="rId4"/>
  </sheets>
  <definedNames>
    <definedName name="_xlnm.Print_Area" localSheetId="0">'PAC- Updated Format'!$A$3:$J$68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" i="1" l="1"/>
  <c r="J34" i="1"/>
  <c r="J29" i="1"/>
  <c r="J23" i="1"/>
  <c r="J22" i="1"/>
  <c r="L5" i="7"/>
  <c r="N5" i="7" s="1"/>
  <c r="B53" i="1"/>
  <c r="B52" i="1"/>
  <c r="M5" i="7" l="1"/>
  <c r="E56" i="1"/>
  <c r="E59" i="1"/>
  <c r="E58" i="1"/>
  <c r="E41" i="1"/>
  <c r="E43" i="1"/>
  <c r="E46" i="1"/>
  <c r="E47" i="1"/>
  <c r="E48" i="1"/>
  <c r="E49" i="1"/>
  <c r="E50" i="1"/>
  <c r="E51" i="1"/>
  <c r="E52" i="1"/>
  <c r="E53" i="1"/>
  <c r="E54" i="1"/>
  <c r="E55" i="1"/>
  <c r="E57" i="1"/>
  <c r="E40" i="1"/>
  <c r="J37" i="1" l="1"/>
  <c r="J13" i="1" l="1"/>
  <c r="H21" i="5"/>
  <c r="H20" i="5"/>
  <c r="G20" i="5"/>
  <c r="H19" i="5"/>
  <c r="G19" i="5"/>
  <c r="E3" i="5"/>
  <c r="G14" i="5"/>
  <c r="E5" i="5" l="1"/>
  <c r="E6" i="5"/>
  <c r="E7" i="5"/>
  <c r="E8" i="5"/>
  <c r="E9" i="5"/>
  <c r="E4" i="5"/>
  <c r="B33" i="1" l="1"/>
  <c r="B15" i="1"/>
  <c r="B27" i="1"/>
  <c r="B21" i="1"/>
  <c r="G21" i="1" l="1"/>
  <c r="G33" i="1"/>
  <c r="G27" i="1"/>
  <c r="G15" i="1"/>
  <c r="J19" i="1" l="1"/>
  <c r="J31" i="1"/>
  <c r="J25" i="1"/>
  <c r="E60" i="1" l="1"/>
  <c r="H65" i="1" s="1"/>
  <c r="H6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Paramore, Ruby</author>
  </authors>
  <commentList>
    <comment ref="J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Paramore, Ruby:</t>
        </r>
        <r>
          <rPr>
            <sz val="9"/>
            <color indexed="81"/>
            <rFont val="Tahoma"/>
            <family val="2"/>
          </rPr>
          <t xml:space="preserve">
Prorated based on start/end dates compared to fiscal year.</t>
        </r>
      </text>
    </comment>
    <comment ref="A3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Paramore, Ruby:</t>
        </r>
        <r>
          <rPr>
            <sz val="9"/>
            <color indexed="81"/>
            <rFont val="Tahoma"/>
            <family val="2"/>
          </rPr>
          <t xml:space="preserve">
Clinical FFS</t>
        </r>
      </text>
    </comment>
    <comment ref="B4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Paramore, Ruby:</t>
        </r>
        <r>
          <rPr>
            <sz val="9"/>
            <color indexed="81"/>
            <rFont val="Tahoma"/>
            <family val="2"/>
          </rPr>
          <t xml:space="preserve">
Neonatologists credited 1.5x pediatricians</t>
        </r>
      </text>
    </comment>
    <comment ref="B4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Paramore, Ruby:</t>
        </r>
        <r>
          <rPr>
            <sz val="9"/>
            <color indexed="81"/>
            <rFont val="Tahoma"/>
            <family val="2"/>
          </rPr>
          <t xml:space="preserve">
Neonatologists credited 1.5x pediatricians</t>
        </r>
      </text>
    </comment>
    <comment ref="B5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Paramore, Ruby:</t>
        </r>
        <r>
          <rPr>
            <sz val="9"/>
            <color indexed="81"/>
            <rFont val="Tahoma"/>
            <family val="2"/>
          </rPr>
          <t xml:space="preserve">
10-12 weeks</t>
        </r>
      </text>
    </comment>
    <comment ref="B5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Paramore, Ruby:</t>
        </r>
        <r>
          <rPr>
            <sz val="9"/>
            <color indexed="81"/>
            <rFont val="Tahoma"/>
            <family val="2"/>
          </rPr>
          <t xml:space="preserve">
10-12 weeks</t>
        </r>
      </text>
    </comment>
    <comment ref="B5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Paramore, Ruby:</t>
        </r>
        <r>
          <rPr>
            <sz val="9"/>
            <color indexed="81"/>
            <rFont val="Tahoma"/>
            <family val="2"/>
          </rPr>
          <t xml:space="preserve">
including nights and weekends</t>
        </r>
      </text>
    </comment>
    <comment ref="B5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Paramore, Ruby:</t>
        </r>
        <r>
          <rPr>
            <sz val="9"/>
            <color indexed="81"/>
            <rFont val="Tahoma"/>
            <family val="2"/>
          </rPr>
          <t xml:space="preserve">
including nights and weekends</t>
        </r>
      </text>
    </comment>
    <comment ref="H6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Paramore, Ruby:</t>
        </r>
        <r>
          <rPr>
            <sz val="9"/>
            <color indexed="81"/>
            <rFont val="Tahoma"/>
            <family val="2"/>
          </rPr>
          <t xml:space="preserve">
Use wRVU Benchmarks tab to enter 75th percentile benchmark for appropriate specialty.</t>
        </r>
      </text>
    </comment>
  </commentList>
</comments>
</file>

<file path=xl/sharedStrings.xml><?xml version="1.0" encoding="utf-8"?>
<sst xmlns="http://schemas.openxmlformats.org/spreadsheetml/2006/main" count="175" uniqueCount="115">
  <si>
    <t>Division:</t>
  </si>
  <si>
    <t>FTE:</t>
  </si>
  <si>
    <t>End Date</t>
  </si>
  <si>
    <t>%</t>
  </si>
  <si>
    <t>Notes</t>
  </si>
  <si>
    <t>Total Teaching Effort</t>
  </si>
  <si>
    <t>Total Administrative Effort</t>
  </si>
  <si>
    <t>Total Clinical Contractual Effort</t>
  </si>
  <si>
    <t>Unit of Measurement</t>
  </si>
  <si>
    <t>Current Activity</t>
  </si>
  <si>
    <t>Outpatient Clinical Sessions (All Subspecialities)</t>
  </si>
  <si>
    <t>Half Day Sessions/Wk</t>
  </si>
  <si>
    <t>Outpatient Procedural Sessions (All Subspecialities)</t>
  </si>
  <si>
    <t>Inpatient Service (Neonatology Faculty)</t>
  </si>
  <si>
    <t>Annual Clinical Hours</t>
  </si>
  <si>
    <t>Other Clinical Activity</t>
  </si>
  <si>
    <t>TBD</t>
  </si>
  <si>
    <t xml:space="preserve">Name: </t>
  </si>
  <si>
    <t>Start Date</t>
  </si>
  <si>
    <t xml:space="preserve">Funding Source </t>
  </si>
  <si>
    <t>Weekly Sessions</t>
  </si>
  <si>
    <t>0-2.99</t>
  </si>
  <si>
    <t>3-3.99</t>
  </si>
  <si>
    <t>4-4.99</t>
  </si>
  <si>
    <t>5-5.99</t>
  </si>
  <si>
    <t>6-6.99</t>
  </si>
  <si>
    <t>7.7.99</t>
  </si>
  <si>
    <t>Indirect % Ratio</t>
  </si>
  <si>
    <t>Net % Increase</t>
  </si>
  <si>
    <t>Effort Per Session</t>
  </si>
  <si>
    <t>If sessions are 0-2.99 per week take weekly session and times by this amount.</t>
  </si>
  <si>
    <t>If sessions are 8 per week take weekly session and times by this amount.</t>
  </si>
  <si>
    <t>If sessions are 3-3.99 per week take weekly session and times by this amount.</t>
  </si>
  <si>
    <t>If sessions are 4-4.99 per week take weekly session and times by this amount.</t>
  </si>
  <si>
    <t>If sessions are 5-5.99 per week take weekly session and times by this amount.</t>
  </si>
  <si>
    <t>If sessions are 6-6.99 per week take weekly session and times by this amount.</t>
  </si>
  <si>
    <t>If sessions are 7-7.99 per week take weekly session and times by this amount.</t>
  </si>
  <si>
    <t>Clinical Effort Generating wRVU's Through CCHMC</t>
  </si>
  <si>
    <t>1.0 cFTE Definition</t>
  </si>
  <si>
    <t xml:space="preserve">wRVU Benchmark Based on CFTE     </t>
  </si>
  <si>
    <t xml:space="preserve">1.0 cFTE wRVU Benchmark     </t>
  </si>
  <si>
    <t>Fund</t>
  </si>
  <si>
    <t>Dept ID</t>
  </si>
  <si>
    <t>Project ID</t>
  </si>
  <si>
    <t>Business Unit</t>
  </si>
  <si>
    <t>Internal Awards/Start-up Effort</t>
  </si>
  <si>
    <t>Total Internal Awards/Start-up Effort</t>
  </si>
  <si>
    <t>Grant</t>
  </si>
  <si>
    <t>Cost Share</t>
  </si>
  <si>
    <t>307052</t>
  </si>
  <si>
    <t>HF Business Plan</t>
  </si>
  <si>
    <t>143565</t>
  </si>
  <si>
    <t>Internal Award</t>
  </si>
  <si>
    <t>Fee for Service - CLN</t>
  </si>
  <si>
    <t>Fee for Service - RES</t>
  </si>
  <si>
    <t>Endowment</t>
  </si>
  <si>
    <t>Gift</t>
  </si>
  <si>
    <t>ARC</t>
  </si>
  <si>
    <t>Industry/Contract</t>
  </si>
  <si>
    <t>Inpatient Service (Neonatology Staff)</t>
  </si>
  <si>
    <t>Inpatient Service (Any specialty not specifically named)</t>
  </si>
  <si>
    <t>Inpatient Service (Critical Care Faculty)</t>
  </si>
  <si>
    <t>Inpatient Service (Critical Care Staff)</t>
  </si>
  <si>
    <t>Inpatient Service (CICU Faculty)</t>
  </si>
  <si>
    <t>Inpatient Service (CICU Staff)</t>
  </si>
  <si>
    <t>100% Research Faculty?</t>
  </si>
  <si>
    <t>Yes</t>
  </si>
  <si>
    <t>No</t>
  </si>
  <si>
    <t>Month</t>
  </si>
  <si>
    <t>Inpatient Service (Neonatology Pediatrician Faculty)</t>
  </si>
  <si>
    <t>Inpatient Service (Neonatology Pediatrician Staff)</t>
  </si>
  <si>
    <t>Inpatient Service (Hospitalists Faculty)</t>
  </si>
  <si>
    <t>Inpatient Service (Hospitalists Staff)</t>
  </si>
  <si>
    <t>Emergency/Urgent Care Service (ED Faculty)</t>
  </si>
  <si>
    <t>Emergency/Urgent Care Service (ED Staff)</t>
  </si>
  <si>
    <t>As of Date:</t>
  </si>
  <si>
    <t>Total Clinical Effort Generating wRVUs Through CCHMC</t>
  </si>
  <si>
    <t>PAC (Pediatric Activity Calculator)</t>
  </si>
  <si>
    <t>Total Externally Funded Research Effort (Include Cost Share)</t>
  </si>
  <si>
    <t>Adjusted %</t>
  </si>
  <si>
    <t>Total</t>
  </si>
  <si>
    <t>Ext Funded Research</t>
  </si>
  <si>
    <t>Internal Aw/Startup</t>
  </si>
  <si>
    <t>Teaching</t>
  </si>
  <si>
    <t>Admin.</t>
  </si>
  <si>
    <t>Clin Contract</t>
  </si>
  <si>
    <t>Division Funding/ Dept Support</t>
  </si>
  <si>
    <t>Divisional Business Plan</t>
  </si>
  <si>
    <t>The purpose of this form is to calculate expected effort for a fiscal year.</t>
  </si>
  <si>
    <t>Fiscal Year</t>
  </si>
  <si>
    <t>NIH Grant # 123456</t>
  </si>
  <si>
    <t>Please use the space below to explain how the remaining unallocated FTE will be used for the duration of the fiscal year.</t>
  </si>
  <si>
    <t>List any pending externally funded awards below:</t>
  </si>
  <si>
    <t>Decision Expected by:</t>
  </si>
  <si>
    <r>
      <t>Externally Funded Research Effort</t>
    </r>
    <r>
      <rPr>
        <b/>
        <sz val="11"/>
        <color theme="1"/>
        <rFont val="Calibri"/>
        <family val="2"/>
        <scheme val="minor"/>
      </rPr>
      <t xml:space="preserve"> (Include Cost Share)</t>
    </r>
  </si>
  <si>
    <t xml:space="preserve">Clinical Contractual Effort (activity billed outside CCHMC) </t>
  </si>
  <si>
    <t>End Date - Months Funded</t>
  </si>
  <si>
    <t>Start Date - Months Funded</t>
  </si>
  <si>
    <t>Below is the new table. This one represents the proration of awards ending before FYE or starting after FY beginning.</t>
  </si>
  <si>
    <t>If this is start date</t>
  </si>
  <si>
    <t>If this is end date</t>
  </si>
  <si>
    <t>1st day of FY</t>
  </si>
  <si>
    <t>Last day of FY</t>
  </si>
  <si>
    <t>IP Service Weeks/Yr</t>
  </si>
  <si>
    <t>IP Service Days/Yr</t>
  </si>
  <si>
    <t>Expected Allocation %</t>
  </si>
  <si>
    <r>
      <t>Teaching Effort</t>
    </r>
    <r>
      <rPr>
        <b/>
        <sz val="11"/>
        <color theme="1"/>
        <rFont val="Calibri"/>
        <family val="2"/>
        <scheme val="minor"/>
      </rPr>
      <t xml:space="preserve"> (protected time for a specific role related to teaching faculty, fellows, or students) - refer to instructions</t>
    </r>
  </si>
  <si>
    <r>
      <t>Administrative Effort</t>
    </r>
    <r>
      <rPr>
        <b/>
        <sz val="11"/>
        <color theme="1"/>
        <rFont val="Calibri"/>
        <family val="2"/>
        <scheme val="minor"/>
      </rPr>
      <t xml:space="preserve"> (protected time for clearly defined leadership role) - refer to instructions</t>
    </r>
  </si>
  <si>
    <t>Day</t>
  </si>
  <si>
    <t>Division ABC</t>
  </si>
  <si>
    <t>R01 Application for XYZ</t>
  </si>
  <si>
    <t>Dr. X</t>
  </si>
  <si>
    <t>--</t>
  </si>
  <si>
    <t>Recruitment Start-Up</t>
  </si>
  <si>
    <t>Grant #9876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</si>
</sst>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"/>
    <numFmt numFmtId="165" formatCode="0_);\(0\)"/>
    <numFmt numFmtId="166" formatCode="_(* #,##0.000_);_(* \(#,##0.000\);_(* &quot;-&quot;??_);_(@_)"/>
    <numFmt numFmtId="167" formatCode="_(* #,##0.0000_);_(* \(#,##0.0000\);_(* &quot;-&quot;??_);_(@_)"/>
    <numFmt numFmtId="168" formatCode="_(* #,##0.00000_);_(* \(#,##0.00000\);_(* &quot;-&quot;??_);_(@_)"/>
    <numFmt numFmtId="169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  <font>
      <sz val="11"/>
      <color rgb="FF333333"/>
      <name val="Consolas"/>
      <family val="3"/>
    </font>
    <font>
      <b/>
      <u/>
      <sz val="10.5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8"/>
      <name val="Calibri"/>
      <family val="2"/>
      <scheme val="minor"/>
    </font>
    <font>
      <sz val="10.5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C00000"/>
      <name val="Calibri"/>
      <family val="2"/>
      <scheme val="minor"/>
    </font>
    <font>
      <b/>
      <i/>
      <sz val="11"/>
      <color theme="9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EDFF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DDE8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8">
    <xf numFmtId="0" fontId="0" fillId="0" borderId="0" xfId="0"/>
    <xf numFmtId="0" fontId="5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wrapText="1"/>
    </xf>
    <xf numFmtId="10" fontId="0" fillId="0" borderId="0" xfId="2" applyNumberFormat="1" applyFont="1" applyAlignment="1">
      <alignment horizontal="center"/>
    </xf>
    <xf numFmtId="10" fontId="0" fillId="0" borderId="0" xfId="2" applyNumberFormat="1" applyFont="1"/>
    <xf numFmtId="166" fontId="0" fillId="0" borderId="0" xfId="1" applyNumberFormat="1" applyFont="1"/>
    <xf numFmtId="167" fontId="0" fillId="0" borderId="0" xfId="1" applyNumberFormat="1" applyFont="1"/>
    <xf numFmtId="168" fontId="0" fillId="0" borderId="0" xfId="0" applyNumberFormat="1"/>
    <xf numFmtId="0" fontId="4" fillId="11" borderId="13" xfId="0" applyFont="1" applyFill="1" applyBorder="1"/>
    <xf numFmtId="0" fontId="4" fillId="11" borderId="13" xfId="0" applyFont="1" applyFill="1" applyBorder="1" applyAlignment="1">
      <alignment horizontal="center" vertical="center" wrapText="1"/>
    </xf>
    <xf numFmtId="0" fontId="5" fillId="0" borderId="13" xfId="0" applyFont="1" applyBorder="1"/>
    <xf numFmtId="0" fontId="5" fillId="0" borderId="0" xfId="0" applyFont="1" applyAlignment="1">
      <alignment horizontal="center"/>
    </xf>
    <xf numFmtId="169" fontId="5" fillId="0" borderId="13" xfId="1" applyNumberFormat="1" applyFont="1" applyBorder="1" applyAlignment="1">
      <alignment horizontal="center" vertical="center"/>
    </xf>
    <xf numFmtId="0" fontId="2" fillId="0" borderId="0" xfId="0" applyFont="1"/>
    <xf numFmtId="0" fontId="5" fillId="0" borderId="0" xfId="0" applyFont="1" applyProtection="1">
      <protection locked="0"/>
    </xf>
    <xf numFmtId="0" fontId="4" fillId="0" borderId="0" xfId="0" applyFont="1" applyProtection="1">
      <protection locked="0"/>
    </xf>
    <xf numFmtId="10" fontId="5" fillId="0" borderId="0" xfId="2" applyNumberFormat="1" applyFont="1" applyBorder="1" applyAlignment="1" applyProtection="1">
      <alignment horizontal="left"/>
      <protection locked="0"/>
    </xf>
    <xf numFmtId="10" fontId="4" fillId="0" borderId="0" xfId="2" applyNumberFormat="1" applyFont="1" applyBorder="1" applyAlignment="1" applyProtection="1">
      <protection locked="0"/>
    </xf>
    <xf numFmtId="10" fontId="4" fillId="0" borderId="0" xfId="2" applyNumberFormat="1" applyFont="1" applyFill="1" applyBorder="1" applyAlignment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2" fillId="3" borderId="7" xfId="0" applyFont="1" applyFill="1" applyBorder="1" applyAlignment="1" applyProtection="1">
      <alignment horizontal="left"/>
      <protection locked="0"/>
    </xf>
    <xf numFmtId="0" fontId="2" fillId="3" borderId="7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 applyProtection="1">
      <alignment horizontal="left"/>
      <protection locked="0"/>
    </xf>
    <xf numFmtId="0" fontId="2" fillId="4" borderId="0" xfId="0" applyFont="1" applyFill="1" applyAlignment="1" applyProtection="1">
      <alignment horizontal="left"/>
      <protection locked="0"/>
    </xf>
    <xf numFmtId="0" fontId="2" fillId="4" borderId="0" xfId="0" applyFont="1" applyFill="1" applyAlignment="1" applyProtection="1">
      <alignment horizontal="center"/>
      <protection locked="0"/>
    </xf>
    <xf numFmtId="10" fontId="2" fillId="4" borderId="0" xfId="2" applyNumberFormat="1" applyFont="1" applyFill="1" applyBorder="1" applyAlignment="1" applyProtection="1">
      <alignment horizontal="center"/>
      <protection locked="0"/>
    </xf>
    <xf numFmtId="10" fontId="2" fillId="7" borderId="7" xfId="2" applyNumberFormat="1" applyFont="1" applyFill="1" applyBorder="1" applyAlignment="1" applyProtection="1">
      <protection locked="0"/>
    </xf>
    <xf numFmtId="10" fontId="2" fillId="7" borderId="7" xfId="2" applyNumberFormat="1" applyFont="1" applyFill="1" applyBorder="1" applyAlignment="1" applyProtection="1">
      <alignment horizontal="center"/>
      <protection locked="0"/>
    </xf>
    <xf numFmtId="10" fontId="2" fillId="4" borderId="0" xfId="0" applyNumberFormat="1" applyFont="1" applyFill="1" applyAlignment="1" applyProtection="1">
      <alignment horizontal="center"/>
      <protection locked="0"/>
    </xf>
    <xf numFmtId="0" fontId="2" fillId="5" borderId="7" xfId="0" applyFont="1" applyFill="1" applyBorder="1" applyAlignment="1" applyProtection="1">
      <alignment horizontal="left"/>
      <protection locked="0"/>
    </xf>
    <xf numFmtId="0" fontId="2" fillId="5" borderId="7" xfId="0" applyFont="1" applyFill="1" applyBorder="1" applyAlignment="1" applyProtection="1">
      <alignment horizontal="center"/>
      <protection locked="0"/>
    </xf>
    <xf numFmtId="0" fontId="0" fillId="4" borderId="4" xfId="0" applyFill="1" applyBorder="1" applyProtection="1">
      <protection locked="0"/>
    </xf>
    <xf numFmtId="0" fontId="0" fillId="4" borderId="0" xfId="0" applyFill="1" applyProtection="1">
      <protection locked="0"/>
    </xf>
    <xf numFmtId="0" fontId="0" fillId="4" borderId="0" xfId="0" applyFill="1" applyAlignment="1" applyProtection="1">
      <alignment horizontal="center"/>
      <protection locked="0"/>
    </xf>
    <xf numFmtId="10" fontId="2" fillId="6" borderId="7" xfId="2" applyNumberFormat="1" applyFont="1" applyFill="1" applyBorder="1" applyAlignment="1" applyProtection="1">
      <protection locked="0"/>
    </xf>
    <xf numFmtId="10" fontId="2" fillId="6" borderId="7" xfId="2" applyNumberFormat="1" applyFont="1" applyFill="1" applyBorder="1" applyAlignment="1" applyProtection="1">
      <alignment horizontal="center"/>
      <protection locked="0"/>
    </xf>
    <xf numFmtId="10" fontId="2" fillId="4" borderId="4" xfId="2" applyNumberFormat="1" applyFont="1" applyFill="1" applyBorder="1" applyAlignment="1" applyProtection="1">
      <protection locked="0"/>
    </xf>
    <xf numFmtId="10" fontId="2" fillId="4" borderId="0" xfId="2" applyNumberFormat="1" applyFont="1" applyFill="1" applyBorder="1" applyAlignment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Alignment="1" applyProtection="1">
      <alignment horizontal="center"/>
      <protection locked="0"/>
    </xf>
    <xf numFmtId="10" fontId="2" fillId="8" borderId="10" xfId="2" applyNumberFormat="1" applyFont="1" applyFill="1" applyBorder="1" applyAlignment="1" applyProtection="1">
      <protection locked="0"/>
    </xf>
    <xf numFmtId="10" fontId="2" fillId="8" borderId="10" xfId="2" applyNumberFormat="1" applyFont="1" applyFill="1" applyBorder="1" applyAlignment="1" applyProtection="1">
      <alignment horizontal="center"/>
      <protection locked="0"/>
    </xf>
    <xf numFmtId="10" fontId="2" fillId="0" borderId="0" xfId="2" applyNumberFormat="1" applyFont="1" applyFill="1" applyBorder="1" applyAlignment="1" applyProtection="1">
      <alignment horizontal="center"/>
      <protection locked="0"/>
    </xf>
    <xf numFmtId="10" fontId="2" fillId="0" borderId="4" xfId="2" applyNumberFormat="1" applyFont="1" applyFill="1" applyBorder="1" applyAlignment="1" applyProtection="1">
      <protection locked="0"/>
    </xf>
    <xf numFmtId="10" fontId="2" fillId="0" borderId="0" xfId="2" applyNumberFormat="1" applyFont="1" applyFill="1" applyBorder="1" applyAlignment="1" applyProtection="1">
      <protection locked="0"/>
    </xf>
    <xf numFmtId="0" fontId="14" fillId="0" borderId="4" xfId="0" applyFont="1" applyBorder="1" applyProtection="1">
      <protection locked="0"/>
    </xf>
    <xf numFmtId="165" fontId="14" fillId="0" borderId="0" xfId="1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left" vertical="center" indent="1"/>
      <protection locked="0"/>
    </xf>
    <xf numFmtId="10" fontId="11" fillId="0" borderId="0" xfId="2" applyNumberFormat="1" applyFont="1" applyAlignment="1" applyProtection="1">
      <alignment horizontal="left"/>
      <protection locked="0"/>
    </xf>
    <xf numFmtId="10" fontId="0" fillId="0" borderId="0" xfId="2" applyNumberFormat="1" applyFont="1" applyAlignment="1" applyProtection="1">
      <alignment horizontal="center"/>
      <protection locked="0"/>
    </xf>
    <xf numFmtId="10" fontId="11" fillId="0" borderId="0" xfId="2" applyNumberFormat="1" applyFont="1" applyFill="1" applyAlignment="1" applyProtection="1">
      <alignment horizontal="left"/>
      <protection locked="0"/>
    </xf>
    <xf numFmtId="10" fontId="15" fillId="0" borderId="0" xfId="2" applyNumberFormat="1" applyFont="1" applyAlignment="1" applyProtection="1">
      <alignment horizontal="left"/>
      <protection locked="0"/>
    </xf>
    <xf numFmtId="0" fontId="0" fillId="0" borderId="0" xfId="0" quotePrefix="1" applyProtection="1">
      <protection locked="0"/>
    </xf>
    <xf numFmtId="0" fontId="11" fillId="0" borderId="0" xfId="0" applyFont="1" applyProtection="1">
      <protection locked="0"/>
    </xf>
    <xf numFmtId="0" fontId="2" fillId="0" borderId="0" xfId="2" applyNumberFormat="1" applyFont="1" applyFill="1" applyBorder="1" applyAlignment="1" applyProtection="1">
      <alignment horizontal="center"/>
      <protection locked="0"/>
    </xf>
    <xf numFmtId="0" fontId="14" fillId="0" borderId="9" xfId="0" applyFont="1" applyBorder="1" applyProtection="1">
      <protection locked="0"/>
    </xf>
    <xf numFmtId="165" fontId="14" fillId="0" borderId="10" xfId="1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left"/>
      <protection locked="0"/>
    </xf>
    <xf numFmtId="3" fontId="2" fillId="0" borderId="0" xfId="1" applyNumberFormat="1" applyFont="1" applyFill="1" applyBorder="1" applyAlignment="1" applyProtection="1">
      <alignment horizontal="center"/>
      <protection locked="0"/>
    </xf>
    <xf numFmtId="10" fontId="2" fillId="0" borderId="0" xfId="2" applyNumberFormat="1" applyFont="1" applyFill="1" applyBorder="1" applyAlignment="1" applyProtection="1"/>
    <xf numFmtId="10" fontId="2" fillId="0" borderId="0" xfId="2" applyNumberFormat="1" applyFont="1" applyFill="1" applyBorder="1" applyAlignment="1" applyProtection="1">
      <alignment horizontal="center"/>
    </xf>
    <xf numFmtId="10" fontId="2" fillId="0" borderId="10" xfId="2" applyNumberFormat="1" applyFont="1" applyFill="1" applyBorder="1" applyAlignment="1" applyProtection="1"/>
    <xf numFmtId="10" fontId="2" fillId="0" borderId="10" xfId="2" applyNumberFormat="1" applyFont="1" applyFill="1" applyBorder="1" applyAlignment="1" applyProtection="1">
      <alignment horizontal="center"/>
    </xf>
    <xf numFmtId="0" fontId="2" fillId="9" borderId="9" xfId="0" applyFont="1" applyFill="1" applyBorder="1"/>
    <xf numFmtId="0" fontId="2" fillId="9" borderId="10" xfId="0" applyFont="1" applyFill="1" applyBorder="1"/>
    <xf numFmtId="0" fontId="2" fillId="9" borderId="10" xfId="0" applyFont="1" applyFill="1" applyBorder="1" applyAlignment="1">
      <alignment horizontal="center"/>
    </xf>
    <xf numFmtId="10" fontId="2" fillId="9" borderId="11" xfId="0" applyNumberFormat="1" applyFont="1" applyFill="1" applyBorder="1" applyAlignment="1">
      <alignment horizontal="center"/>
    </xf>
    <xf numFmtId="10" fontId="2" fillId="8" borderId="11" xfId="2" applyNumberFormat="1" applyFont="1" applyFill="1" applyBorder="1" applyAlignment="1" applyProtection="1">
      <alignment horizontal="center"/>
    </xf>
    <xf numFmtId="10" fontId="2" fillId="6" borderId="8" xfId="2" applyNumberFormat="1" applyFont="1" applyFill="1" applyBorder="1" applyAlignment="1" applyProtection="1">
      <alignment horizontal="center"/>
    </xf>
    <xf numFmtId="10" fontId="2" fillId="5" borderId="8" xfId="2" applyNumberFormat="1" applyFont="1" applyFill="1" applyBorder="1" applyAlignment="1" applyProtection="1">
      <alignment horizontal="center"/>
    </xf>
    <xf numFmtId="10" fontId="2" fillId="7" borderId="8" xfId="2" applyNumberFormat="1" applyFont="1" applyFill="1" applyBorder="1" applyAlignment="1" applyProtection="1">
      <alignment horizontal="center"/>
    </xf>
    <xf numFmtId="10" fontId="2" fillId="3" borderId="8" xfId="2" applyNumberFormat="1" applyFont="1" applyFill="1" applyBorder="1" applyAlignment="1" applyProtection="1">
      <alignment horizontal="center"/>
    </xf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3" fillId="7" borderId="1" xfId="0" applyFont="1" applyFill="1" applyBorder="1"/>
    <xf numFmtId="0" fontId="3" fillId="7" borderId="2" xfId="0" applyFont="1" applyFill="1" applyBorder="1" applyAlignment="1">
      <alignment horizontal="center"/>
    </xf>
    <xf numFmtId="10" fontId="3" fillId="7" borderId="3" xfId="0" applyNumberFormat="1" applyFont="1" applyFill="1" applyBorder="1" applyAlignment="1">
      <alignment horizontal="center"/>
    </xf>
    <xf numFmtId="10" fontId="2" fillId="7" borderId="6" xfId="2" applyNumberFormat="1" applyFont="1" applyFill="1" applyBorder="1" applyAlignment="1" applyProtection="1"/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10" fontId="2" fillId="6" borderId="6" xfId="2" applyNumberFormat="1" applyFont="1" applyFill="1" applyBorder="1" applyAlignment="1" applyProtection="1"/>
    <xf numFmtId="0" fontId="3" fillId="8" borderId="1" xfId="0" applyFont="1" applyFill="1" applyBorder="1"/>
    <xf numFmtId="0" fontId="3" fillId="8" borderId="2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10" fontId="2" fillId="8" borderId="9" xfId="2" applyNumberFormat="1" applyFont="1" applyFill="1" applyBorder="1" applyAlignment="1" applyProtection="1"/>
    <xf numFmtId="10" fontId="0" fillId="0" borderId="0" xfId="2" applyNumberFormat="1" applyFont="1" applyBorder="1" applyAlignment="1" applyProtection="1">
      <alignment horizontal="center"/>
      <protection locked="0"/>
    </xf>
    <xf numFmtId="10" fontId="0" fillId="0" borderId="10" xfId="2" applyNumberFormat="1" applyFont="1" applyBorder="1" applyAlignment="1" applyProtection="1">
      <alignment horizontal="center"/>
      <protection locked="0"/>
    </xf>
    <xf numFmtId="0" fontId="0" fillId="10" borderId="0" xfId="0" applyFill="1"/>
    <xf numFmtId="0" fontId="4" fillId="0" borderId="4" xfId="0" applyFont="1" applyBorder="1" applyAlignment="1" applyProtection="1">
      <alignment horizontal="right"/>
      <protection locked="0"/>
    </xf>
    <xf numFmtId="3" fontId="2" fillId="0" borderId="0" xfId="2" applyNumberFormat="1" applyFont="1" applyFill="1" applyBorder="1" applyAlignment="1" applyProtection="1">
      <alignment horizontal="center"/>
    </xf>
    <xf numFmtId="10" fontId="2" fillId="0" borderId="0" xfId="0" applyNumberFormat="1" applyFont="1" applyAlignment="1">
      <alignment horizontal="center"/>
    </xf>
    <xf numFmtId="0" fontId="6" fillId="0" borderId="0" xfId="0" applyFont="1" applyAlignment="1">
      <alignment horizontal="left" wrapText="1"/>
    </xf>
    <xf numFmtId="0" fontId="17" fillId="0" borderId="0" xfId="0" applyFont="1"/>
    <xf numFmtId="165" fontId="14" fillId="10" borderId="0" xfId="1" applyNumberFormat="1" applyFont="1" applyFill="1" applyBorder="1" applyAlignment="1" applyProtection="1">
      <alignment horizontal="center"/>
    </xf>
    <xf numFmtId="10" fontId="14" fillId="10" borderId="5" xfId="2" applyNumberFormat="1" applyFont="1" applyFill="1" applyBorder="1" applyAlignment="1" applyProtection="1">
      <alignment horizontal="center"/>
    </xf>
    <xf numFmtId="10" fontId="14" fillId="10" borderId="11" xfId="2" applyNumberFormat="1" applyFont="1" applyFill="1" applyBorder="1" applyAlignment="1" applyProtection="1">
      <alignment horizontal="center"/>
    </xf>
    <xf numFmtId="4" fontId="14" fillId="0" borderId="0" xfId="0" applyNumberFormat="1" applyFont="1" applyAlignment="1" applyProtection="1">
      <alignment horizontal="center"/>
      <protection locked="0"/>
    </xf>
    <xf numFmtId="4" fontId="14" fillId="0" borderId="10" xfId="0" applyNumberFormat="1" applyFont="1" applyBorder="1" applyAlignment="1" applyProtection="1">
      <alignment horizontal="center"/>
      <protection locked="0"/>
    </xf>
    <xf numFmtId="10" fontId="2" fillId="13" borderId="1" xfId="2" applyNumberFormat="1" applyFont="1" applyFill="1" applyBorder="1" applyAlignment="1" applyProtection="1"/>
    <xf numFmtId="0" fontId="3" fillId="13" borderId="2" xfId="0" applyFont="1" applyFill="1" applyBorder="1" applyAlignment="1">
      <alignment horizontal="center"/>
    </xf>
    <xf numFmtId="0" fontId="3" fillId="13" borderId="3" xfId="0" applyFont="1" applyFill="1" applyBorder="1" applyAlignment="1">
      <alignment horizontal="center"/>
    </xf>
    <xf numFmtId="10" fontId="2" fillId="13" borderId="9" xfId="2" applyNumberFormat="1" applyFont="1" applyFill="1" applyBorder="1" applyAlignment="1" applyProtection="1"/>
    <xf numFmtId="10" fontId="2" fillId="13" borderId="10" xfId="2" applyNumberFormat="1" applyFont="1" applyFill="1" applyBorder="1" applyAlignment="1" applyProtection="1">
      <protection locked="0"/>
    </xf>
    <xf numFmtId="0" fontId="18" fillId="0" borderId="0" xfId="0" applyFont="1"/>
    <xf numFmtId="0" fontId="3" fillId="0" borderId="0" xfId="0" applyFont="1" applyAlignment="1">
      <alignment horizontal="center" wrapText="1"/>
    </xf>
    <xf numFmtId="0" fontId="0" fillId="0" borderId="0" xfId="0" applyAlignment="1" applyProtection="1">
      <alignment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10" fontId="0" fillId="0" borderId="0" xfId="2" applyNumberFormat="1" applyFont="1" applyFill="1" applyBorder="1" applyAlignment="1" applyProtection="1">
      <alignment horizontal="center" wrapText="1"/>
      <protection locked="0"/>
    </xf>
    <xf numFmtId="10" fontId="2" fillId="0" borderId="0" xfId="2" applyNumberFormat="1" applyFont="1" applyFill="1" applyBorder="1" applyAlignment="1" applyProtection="1">
      <alignment horizontal="center" wrapText="1"/>
      <protection locked="0"/>
    </xf>
    <xf numFmtId="10" fontId="0" fillId="0" borderId="0" xfId="2" applyNumberFormat="1" applyFont="1" applyAlignment="1" applyProtection="1">
      <alignment wrapText="1"/>
      <protection locked="0"/>
    </xf>
    <xf numFmtId="0" fontId="14" fillId="10" borderId="4" xfId="0" applyFont="1" applyFill="1" applyBorder="1"/>
    <xf numFmtId="10" fontId="2" fillId="13" borderId="11" xfId="2" applyNumberFormat="1" applyFont="1" applyFill="1" applyBorder="1" applyAlignment="1" applyProtection="1">
      <alignment horizontal="center"/>
    </xf>
    <xf numFmtId="10" fontId="0" fillId="10" borderId="5" xfId="2" applyNumberFormat="1" applyFont="1" applyFill="1" applyBorder="1" applyAlignment="1" applyProtection="1">
      <alignment horizontal="center"/>
      <protection locked="0"/>
    </xf>
    <xf numFmtId="10" fontId="0" fillId="10" borderId="11" xfId="2" applyNumberFormat="1" applyFont="1" applyFill="1" applyBorder="1" applyAlignment="1" applyProtection="1">
      <alignment horizontal="center"/>
      <protection locked="0"/>
    </xf>
    <xf numFmtId="10" fontId="0" fillId="0" borderId="0" xfId="0" applyNumberFormat="1"/>
    <xf numFmtId="3" fontId="2" fillId="10" borderId="12" xfId="2" applyNumberFormat="1" applyFont="1" applyFill="1" applyBorder="1" applyAlignment="1" applyProtection="1">
      <alignment horizontal="center"/>
    </xf>
    <xf numFmtId="0" fontId="2" fillId="0" borderId="0" xfId="0" applyFont="1" applyAlignment="1">
      <alignment horizontal="center" wrapText="1"/>
    </xf>
    <xf numFmtId="14" fontId="16" fillId="0" borderId="0" xfId="0" applyNumberFormat="1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2" fontId="5" fillId="0" borderId="0" xfId="0" applyNumberFormat="1" applyFont="1" applyAlignment="1" applyProtection="1">
      <alignment horizontal="left" wrapText="1"/>
      <protection locked="0"/>
    </xf>
    <xf numFmtId="2" fontId="5" fillId="0" borderId="0" xfId="0" applyNumberFormat="1" applyFont="1" applyAlignment="1">
      <alignment horizontal="left" wrapText="1"/>
    </xf>
    <xf numFmtId="0" fontId="3" fillId="3" borderId="2" xfId="0" applyFont="1" applyFill="1" applyBorder="1" applyAlignment="1">
      <alignment horizontal="center" wrapText="1"/>
    </xf>
    <xf numFmtId="0" fontId="0" fillId="0" borderId="0" xfId="0" applyAlignment="1" applyProtection="1">
      <alignment horizontal="center" wrapText="1"/>
      <protection locked="0"/>
    </xf>
    <xf numFmtId="0" fontId="2" fillId="3" borderId="7" xfId="0" applyFont="1" applyFill="1" applyBorder="1" applyAlignment="1" applyProtection="1">
      <alignment horizontal="left" wrapText="1"/>
      <protection locked="0"/>
    </xf>
    <xf numFmtId="0" fontId="2" fillId="4" borderId="0" xfId="0" applyFont="1" applyFill="1" applyAlignment="1" applyProtection="1">
      <alignment horizontal="left" wrapText="1"/>
      <protection locked="0"/>
    </xf>
    <xf numFmtId="0" fontId="3" fillId="7" borderId="2" xfId="0" applyFont="1" applyFill="1" applyBorder="1" applyAlignment="1">
      <alignment horizontal="center" wrapText="1"/>
    </xf>
    <xf numFmtId="10" fontId="2" fillId="7" borderId="7" xfId="2" applyNumberFormat="1" applyFont="1" applyFill="1" applyBorder="1" applyAlignment="1" applyProtection="1">
      <alignment wrapText="1"/>
      <protection locked="0"/>
    </xf>
    <xf numFmtId="0" fontId="3" fillId="5" borderId="2" xfId="0" applyFont="1" applyFill="1" applyBorder="1" applyAlignment="1">
      <alignment horizontal="center" wrapText="1"/>
    </xf>
    <xf numFmtId="0" fontId="2" fillId="5" borderId="7" xfId="0" applyFont="1" applyFill="1" applyBorder="1" applyAlignment="1" applyProtection="1">
      <alignment horizontal="left" wrapText="1"/>
      <protection locked="0"/>
    </xf>
    <xf numFmtId="0" fontId="0" fillId="4" borderId="0" xfId="0" applyFill="1" applyAlignment="1" applyProtection="1">
      <alignment wrapText="1"/>
      <protection locked="0"/>
    </xf>
    <xf numFmtId="0" fontId="3" fillId="6" borderId="2" xfId="0" applyFont="1" applyFill="1" applyBorder="1" applyAlignment="1">
      <alignment horizontal="center" wrapText="1"/>
    </xf>
    <xf numFmtId="10" fontId="2" fillId="6" borderId="7" xfId="2" applyNumberFormat="1" applyFont="1" applyFill="1" applyBorder="1" applyAlignment="1" applyProtection="1">
      <alignment wrapText="1"/>
      <protection locked="0"/>
    </xf>
    <xf numFmtId="10" fontId="2" fillId="4" borderId="0" xfId="2" applyNumberFormat="1" applyFont="1" applyFill="1" applyBorder="1" applyAlignment="1" applyProtection="1">
      <alignment wrapText="1"/>
      <protection locked="0"/>
    </xf>
    <xf numFmtId="0" fontId="3" fillId="8" borderId="2" xfId="0" applyFont="1" applyFill="1" applyBorder="1" applyAlignment="1">
      <alignment horizontal="center" wrapText="1"/>
    </xf>
    <xf numFmtId="0" fontId="0" fillId="0" borderId="10" xfId="0" applyBorder="1" applyAlignment="1" applyProtection="1">
      <alignment horizontal="center" wrapText="1"/>
      <protection locked="0"/>
    </xf>
    <xf numFmtId="10" fontId="2" fillId="8" borderId="10" xfId="2" applyNumberFormat="1" applyFont="1" applyFill="1" applyBorder="1" applyAlignment="1" applyProtection="1">
      <alignment wrapText="1"/>
      <protection locked="0"/>
    </xf>
    <xf numFmtId="10" fontId="2" fillId="0" borderId="0" xfId="2" applyNumberFormat="1" applyFont="1" applyFill="1" applyBorder="1" applyAlignment="1" applyProtection="1">
      <alignment wrapText="1"/>
      <protection locked="0"/>
    </xf>
    <xf numFmtId="0" fontId="3" fillId="13" borderId="2" xfId="0" applyFont="1" applyFill="1" applyBorder="1" applyAlignment="1">
      <alignment horizontal="center" wrapText="1"/>
    </xf>
    <xf numFmtId="3" fontId="14" fillId="10" borderId="0" xfId="0" applyNumberFormat="1" applyFont="1" applyFill="1" applyAlignment="1">
      <alignment horizontal="center" wrapText="1"/>
    </xf>
    <xf numFmtId="3" fontId="14" fillId="10" borderId="0" xfId="0" quotePrefix="1" applyNumberFormat="1" applyFont="1" applyFill="1" applyAlignment="1">
      <alignment horizontal="center" wrapText="1"/>
    </xf>
    <xf numFmtId="3" fontId="14" fillId="0" borderId="0" xfId="0" applyNumberFormat="1" applyFont="1" applyAlignment="1" applyProtection="1">
      <alignment horizontal="center" wrapText="1"/>
      <protection locked="0"/>
    </xf>
    <xf numFmtId="3" fontId="14" fillId="0" borderId="10" xfId="0" applyNumberFormat="1" applyFont="1" applyBorder="1" applyAlignment="1" applyProtection="1">
      <alignment horizontal="center" wrapText="1"/>
      <protection locked="0"/>
    </xf>
    <xf numFmtId="10" fontId="2" fillId="13" borderId="10" xfId="2" applyNumberFormat="1" applyFont="1" applyFill="1" applyBorder="1" applyAlignment="1" applyProtection="1">
      <alignment wrapText="1"/>
      <protection locked="0"/>
    </xf>
    <xf numFmtId="10" fontId="2" fillId="0" borderId="0" xfId="2" applyNumberFormat="1" applyFont="1" applyFill="1" applyBorder="1" applyAlignment="1" applyProtection="1">
      <alignment wrapText="1"/>
    </xf>
    <xf numFmtId="10" fontId="2" fillId="0" borderId="10" xfId="2" applyNumberFormat="1" applyFont="1" applyFill="1" applyBorder="1" applyAlignment="1" applyProtection="1">
      <alignment wrapText="1"/>
    </xf>
    <xf numFmtId="0" fontId="2" fillId="9" borderId="10" xfId="0" applyFont="1" applyFill="1" applyBorder="1" applyAlignment="1">
      <alignment wrapText="1"/>
    </xf>
    <xf numFmtId="0" fontId="0" fillId="0" borderId="0" xfId="0" applyAlignment="1">
      <alignment wrapText="1"/>
    </xf>
    <xf numFmtId="0" fontId="19" fillId="0" borderId="0" xfId="0" applyFont="1"/>
    <xf numFmtId="0" fontId="16" fillId="0" borderId="0" xfId="0" applyFont="1" applyAlignment="1" applyProtection="1">
      <alignment horizontal="left" wrapText="1"/>
      <protection locked="0"/>
    </xf>
    <xf numFmtId="0" fontId="3" fillId="6" borderId="1" xfId="0" applyFont="1" applyFill="1" applyBorder="1" applyAlignment="1">
      <alignment wrapText="1"/>
    </xf>
    <xf numFmtId="0" fontId="0" fillId="0" borderId="0" xfId="0" applyAlignment="1">
      <alignment horizontal="right"/>
    </xf>
    <xf numFmtId="14" fontId="0" fillId="0" borderId="0" xfId="0" applyNumberFormat="1"/>
    <xf numFmtId="0" fontId="5" fillId="0" borderId="0" xfId="2" applyNumberFormat="1" applyFont="1" applyBorder="1" applyAlignment="1" applyProtection="1">
      <alignment horizontal="left"/>
      <protection locked="0"/>
    </xf>
    <xf numFmtId="10" fontId="0" fillId="0" borderId="0" xfId="2" applyNumberFormat="1" applyFont="1" applyBorder="1" applyAlignment="1" applyProtection="1">
      <alignment wrapText="1"/>
      <protection locked="0"/>
    </xf>
    <xf numFmtId="14" fontId="0" fillId="0" borderId="5" xfId="0" applyNumberFormat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10" fontId="0" fillId="0" borderId="17" xfId="2" applyNumberFormat="1" applyFont="1" applyBorder="1" applyAlignment="1" applyProtection="1">
      <alignment wrapText="1"/>
      <protection locked="0"/>
    </xf>
    <xf numFmtId="14" fontId="0" fillId="0" borderId="16" xfId="0" applyNumberFormat="1" applyBorder="1" applyAlignment="1" applyProtection="1">
      <alignment wrapText="1"/>
      <protection locked="0"/>
    </xf>
    <xf numFmtId="14" fontId="0" fillId="0" borderId="0" xfId="0" applyNumberFormat="1" applyAlignment="1" applyProtection="1">
      <alignment wrapText="1"/>
      <protection locked="0"/>
    </xf>
    <xf numFmtId="0" fontId="18" fillId="0" borderId="0" xfId="0" applyFont="1" applyProtection="1">
      <protection locked="0"/>
    </xf>
    <xf numFmtId="14" fontId="0" fillId="10" borderId="0" xfId="0" applyNumberFormat="1" applyFill="1" applyAlignment="1" applyProtection="1">
      <alignment horizontal="center"/>
      <protection locked="0"/>
    </xf>
    <xf numFmtId="0" fontId="3" fillId="6" borderId="2" xfId="0" applyFont="1" applyFill="1" applyBorder="1" applyAlignment="1" applyProtection="1">
      <alignment horizontal="center"/>
      <protection locked="0"/>
    </xf>
    <xf numFmtId="0" fontId="3" fillId="8" borderId="2" xfId="0" applyFont="1" applyFill="1" applyBorder="1" applyAlignment="1" applyProtection="1">
      <alignment horizontal="center"/>
      <protection locked="0"/>
    </xf>
    <xf numFmtId="14" fontId="0" fillId="10" borderId="10" xfId="0" applyNumberFormat="1" applyFill="1" applyBorder="1" applyAlignment="1" applyProtection="1">
      <alignment horizontal="center"/>
      <protection locked="0"/>
    </xf>
    <xf numFmtId="0" fontId="2" fillId="4" borderId="0" xfId="0" quotePrefix="1" applyFont="1" applyFill="1" applyAlignment="1" applyProtection="1">
      <alignment horizontal="center"/>
      <protection locked="0"/>
    </xf>
    <xf numFmtId="0" fontId="3" fillId="5" borderId="1" xfId="0" applyFont="1" applyFill="1" applyBorder="1"/>
    <xf numFmtId="14" fontId="0" fillId="4" borderId="0" xfId="0" applyNumberFormat="1" applyFill="1" applyAlignment="1" applyProtection="1">
      <alignment horizontal="center"/>
      <protection locked="0"/>
    </xf>
    <xf numFmtId="10" fontId="4" fillId="0" borderId="0" xfId="2" applyNumberFormat="1" applyFont="1" applyFill="1" applyBorder="1" applyAlignment="1" applyProtection="1">
      <alignment horizontal="right"/>
      <protection locked="0"/>
    </xf>
    <xf numFmtId="10" fontId="4" fillId="0" borderId="0" xfId="2" applyNumberFormat="1" applyFont="1" applyFill="1" applyBorder="1" applyAlignment="1" applyProtection="1">
      <alignment horizontal="right"/>
    </xf>
    <xf numFmtId="10" fontId="4" fillId="0" borderId="5" xfId="2" applyNumberFormat="1" applyFont="1" applyFill="1" applyBorder="1" applyAlignment="1" applyProtection="1">
      <alignment horizontal="right"/>
    </xf>
    <xf numFmtId="0" fontId="20" fillId="2" borderId="1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8" fillId="10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13" fillId="12" borderId="14" xfId="0" applyFont="1" applyFill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color rgb="FFC0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DDE8"/>
      <color rgb="FFFFCDDE"/>
      <color rgb="FFFF85AE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533400</xdr:colOff>
      <xdr:row>61</xdr:row>
      <xdr:rowOff>114300</xdr:rowOff>
    </xdr:from>
    <xdr:to>
      <xdr:col>7</xdr:col>
      <xdr:colOff>152400</xdr:colOff>
      <xdr:row>61</xdr:row>
      <xdr:rowOff>114300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8791575" y="10182225"/>
          <a:ext cx="2857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523875</xdr:colOff>
      <xdr:row>62</xdr:row>
      <xdr:rowOff>104775</xdr:rowOff>
    </xdr:from>
    <xdr:to>
      <xdr:col>7</xdr:col>
      <xdr:colOff>152400</xdr:colOff>
      <xdr:row>62</xdr:row>
      <xdr:rowOff>104775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8782050" y="10363200"/>
          <a:ext cx="2952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63500</xdr:colOff>
      <xdr:row>72</xdr:row>
      <xdr:rowOff>42334</xdr:rowOff>
    </xdr:from>
    <xdr:to>
      <xdr:col>7</xdr:col>
      <xdr:colOff>582083</xdr:colOff>
      <xdr:row>78</xdr:row>
      <xdr:rowOff>116417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3500" y="12498917"/>
          <a:ext cx="9641416" cy="1217083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bg1">
              <a:lumMod val="50000"/>
            </a:schemeClr>
          </a:solidFill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0"/>
  <sheetViews>
    <sheetView tabSelected="1" zoomScale="67" zoomScaleNormal="67" workbookViewId="0">
      <selection activeCell="O22" sqref="O22"/>
    </sheetView>
  </sheetViews>
  <sheetFormatPr defaultRowHeight="14.5" x14ac:dyDescent="0.35"/>
  <cols>
    <col min="1" max="1" width="59.1796875" customWidth="1"/>
    <col min="2" max="2" width="26.54296875" style="158" customWidth="1"/>
    <col min="3" max="3" width="19.26953125" hidden="1" customWidth="1"/>
    <col min="4" max="4" width="17" customWidth="1"/>
    <col min="5" max="5" width="10.54296875" customWidth="1"/>
    <col min="6" max="6" width="13.1796875" customWidth="1"/>
    <col min="7" max="8" width="12" customWidth="1"/>
    <col min="9" max="9" width="10.1796875" customWidth="1"/>
    <col min="10" max="10" width="20.81640625" customWidth="1"/>
    <col min="11" max="11" width="29.26953125" customWidth="1"/>
  </cols>
  <sheetData>
    <row r="1" spans="1:12" ht="19" thickBot="1" x14ac:dyDescent="0.5">
      <c r="A1" s="182" t="s">
        <v>77</v>
      </c>
      <c r="B1" s="183"/>
      <c r="C1" s="183"/>
      <c r="D1" s="183"/>
      <c r="E1" s="183"/>
      <c r="F1" s="183"/>
      <c r="G1" s="183"/>
      <c r="H1" s="183"/>
      <c r="I1" s="183"/>
      <c r="J1" s="183"/>
      <c r="K1" s="184"/>
    </row>
    <row r="2" spans="1:12" x14ac:dyDescent="0.35">
      <c r="A2" s="100" t="s">
        <v>89</v>
      </c>
      <c r="B2" s="160">
        <v>2025</v>
      </c>
      <c r="C2" s="115"/>
      <c r="D2" s="115" t="s">
        <v>88</v>
      </c>
      <c r="E2" s="16"/>
      <c r="F2" s="16"/>
      <c r="G2" s="16"/>
      <c r="H2" s="17"/>
      <c r="J2" s="17"/>
      <c r="K2" s="17"/>
      <c r="L2" s="1"/>
    </row>
    <row r="3" spans="1:12" x14ac:dyDescent="0.35">
      <c r="A3" s="100" t="s">
        <v>75</v>
      </c>
      <c r="B3" s="129">
        <v>45657</v>
      </c>
      <c r="E3" s="16"/>
      <c r="F3" s="16"/>
      <c r="G3" s="16"/>
      <c r="H3" s="17"/>
      <c r="I3" s="17"/>
      <c r="J3" s="17"/>
      <c r="K3" s="17"/>
      <c r="L3" s="1"/>
    </row>
    <row r="4" spans="1:12" x14ac:dyDescent="0.35">
      <c r="A4" s="100" t="s">
        <v>0</v>
      </c>
      <c r="B4" s="130" t="s">
        <v>109</v>
      </c>
      <c r="C4" s="16"/>
      <c r="D4" s="16"/>
      <c r="E4" s="16"/>
      <c r="F4" s="16"/>
      <c r="G4" s="16"/>
      <c r="H4" s="17"/>
      <c r="I4" s="17"/>
      <c r="J4" s="17"/>
      <c r="K4" s="17"/>
      <c r="L4" s="1"/>
    </row>
    <row r="5" spans="1:12" x14ac:dyDescent="0.35">
      <c r="A5" s="100" t="s">
        <v>17</v>
      </c>
      <c r="B5" s="130" t="s">
        <v>111</v>
      </c>
      <c r="C5" s="16"/>
      <c r="D5" s="16"/>
      <c r="E5" s="16"/>
      <c r="F5" s="16"/>
      <c r="G5" s="16"/>
      <c r="H5" s="17"/>
      <c r="I5" s="17"/>
      <c r="J5" s="17"/>
      <c r="K5" s="17"/>
      <c r="L5" s="1"/>
    </row>
    <row r="6" spans="1:12" x14ac:dyDescent="0.35">
      <c r="A6" s="100" t="s">
        <v>1</v>
      </c>
      <c r="B6" s="131">
        <v>1</v>
      </c>
      <c r="C6" s="18"/>
      <c r="D6" s="18"/>
      <c r="E6" s="18"/>
      <c r="F6" s="18"/>
      <c r="G6" s="164"/>
      <c r="H6" s="19"/>
      <c r="I6" s="19"/>
      <c r="J6" s="19"/>
      <c r="K6" s="20"/>
      <c r="L6" s="1"/>
    </row>
    <row r="7" spans="1:12" x14ac:dyDescent="0.35">
      <c r="A7" s="100" t="s">
        <v>65</v>
      </c>
      <c r="B7" s="132" t="s">
        <v>67</v>
      </c>
      <c r="C7" s="18"/>
      <c r="D7" s="18"/>
      <c r="E7" s="18"/>
      <c r="F7" s="18"/>
      <c r="G7" s="18"/>
      <c r="H7" s="19"/>
      <c r="I7" s="19"/>
      <c r="J7" s="19"/>
      <c r="K7" s="20"/>
      <c r="L7" s="1"/>
    </row>
    <row r="8" spans="1:12" ht="15" thickBot="1" x14ac:dyDescent="0.4">
      <c r="A8" s="21"/>
      <c r="B8" s="117"/>
      <c r="C8" s="22"/>
      <c r="D8" s="22"/>
      <c r="E8" s="22"/>
      <c r="F8" s="22"/>
      <c r="G8" s="22"/>
      <c r="H8" s="23"/>
      <c r="I8" s="23"/>
      <c r="J8" s="24"/>
      <c r="K8" s="24"/>
    </row>
    <row r="9" spans="1:12" ht="15" thickBot="1" x14ac:dyDescent="0.4">
      <c r="A9" s="79" t="s">
        <v>94</v>
      </c>
      <c r="B9" s="133" t="s">
        <v>19</v>
      </c>
      <c r="C9" s="80" t="s">
        <v>44</v>
      </c>
      <c r="D9" s="80" t="s">
        <v>41</v>
      </c>
      <c r="E9" s="80" t="s">
        <v>42</v>
      </c>
      <c r="F9" s="80" t="s">
        <v>43</v>
      </c>
      <c r="G9" s="80" t="s">
        <v>18</v>
      </c>
      <c r="H9" s="80" t="s">
        <v>2</v>
      </c>
      <c r="I9" s="80" t="s">
        <v>3</v>
      </c>
      <c r="J9" s="81" t="s">
        <v>79</v>
      </c>
      <c r="K9" s="116" t="s">
        <v>4</v>
      </c>
    </row>
    <row r="10" spans="1:12" x14ac:dyDescent="0.35">
      <c r="A10" s="21" t="s">
        <v>90</v>
      </c>
      <c r="B10" s="134" t="s">
        <v>47</v>
      </c>
      <c r="C10" s="23">
        <v>31</v>
      </c>
      <c r="D10" s="23">
        <v>90000</v>
      </c>
      <c r="E10" s="23">
        <v>572004</v>
      </c>
      <c r="F10" s="23" t="s">
        <v>49</v>
      </c>
      <c r="G10" s="26">
        <v>43831</v>
      </c>
      <c r="H10" s="26">
        <v>45658</v>
      </c>
      <c r="I10" s="97">
        <v>0.25</v>
      </c>
      <c r="J10" s="124">
        <v>0.125</v>
      </c>
      <c r="K10" s="117"/>
    </row>
    <row r="11" spans="1:12" x14ac:dyDescent="0.35">
      <c r="A11" s="21" t="s">
        <v>114</v>
      </c>
      <c r="B11" s="134" t="s">
        <v>47</v>
      </c>
      <c r="C11" s="23"/>
      <c r="D11" s="23"/>
      <c r="E11" s="23">
        <v>34554</v>
      </c>
      <c r="F11" s="23">
        <v>22456</v>
      </c>
      <c r="G11" s="26">
        <v>44743</v>
      </c>
      <c r="H11" s="26">
        <v>46203</v>
      </c>
      <c r="I11" s="97">
        <v>0.15</v>
      </c>
      <c r="J11" s="124">
        <v>0.15</v>
      </c>
      <c r="K11" s="117"/>
    </row>
    <row r="12" spans="1:12" ht="15" thickBot="1" x14ac:dyDescent="0.4">
      <c r="A12" s="21"/>
      <c r="B12" s="134"/>
      <c r="C12" s="23"/>
      <c r="D12" s="23"/>
      <c r="E12" s="23"/>
      <c r="F12" s="23"/>
      <c r="G12" s="26"/>
      <c r="H12" s="26"/>
      <c r="I12" s="97"/>
      <c r="J12" s="124"/>
      <c r="K12" s="117"/>
    </row>
    <row r="13" spans="1:12" ht="15.5" thickTop="1" thickBot="1" x14ac:dyDescent="0.4">
      <c r="A13" s="82" t="s">
        <v>78</v>
      </c>
      <c r="B13" s="135"/>
      <c r="C13" s="27"/>
      <c r="D13" s="27"/>
      <c r="E13" s="27"/>
      <c r="F13" s="27"/>
      <c r="G13" s="27"/>
      <c r="H13" s="28"/>
      <c r="I13" s="28"/>
      <c r="J13" s="78">
        <f>SUM(J10:J12)</f>
        <v>0.27500000000000002</v>
      </c>
      <c r="K13" s="117"/>
    </row>
    <row r="14" spans="1:12" ht="15.5" thickTop="1" thickBot="1" x14ac:dyDescent="0.4">
      <c r="A14" s="29"/>
      <c r="B14" s="136"/>
      <c r="C14" s="30"/>
      <c r="D14" s="30"/>
      <c r="E14" s="30"/>
      <c r="F14" s="30"/>
      <c r="G14" s="30"/>
      <c r="H14" s="31"/>
      <c r="I14" s="176" t="s">
        <v>112</v>
      </c>
      <c r="J14" s="32"/>
      <c r="K14" s="117"/>
    </row>
    <row r="15" spans="1:12" ht="15" thickBot="1" x14ac:dyDescent="0.4">
      <c r="A15" s="83" t="s">
        <v>45</v>
      </c>
      <c r="B15" s="137" t="str">
        <f>B9</f>
        <v xml:space="preserve">Funding Source </v>
      </c>
      <c r="C15" s="84" t="s">
        <v>44</v>
      </c>
      <c r="D15" s="84" t="s">
        <v>41</v>
      </c>
      <c r="E15" s="84" t="s">
        <v>42</v>
      </c>
      <c r="F15" s="84" t="s">
        <v>43</v>
      </c>
      <c r="G15" s="84" t="str">
        <f>G9</f>
        <v>Start Date</v>
      </c>
      <c r="H15" s="84" t="s">
        <v>2</v>
      </c>
      <c r="I15" s="84" t="s">
        <v>3</v>
      </c>
      <c r="J15" s="85" t="s">
        <v>79</v>
      </c>
      <c r="K15" s="116" t="s">
        <v>4</v>
      </c>
    </row>
    <row r="16" spans="1:12" x14ac:dyDescent="0.35">
      <c r="A16" s="21" t="s">
        <v>113</v>
      </c>
      <c r="B16" s="134" t="s">
        <v>50</v>
      </c>
      <c r="C16" s="23">
        <v>31</v>
      </c>
      <c r="D16" s="23">
        <v>53181</v>
      </c>
      <c r="E16" s="23">
        <v>572004</v>
      </c>
      <c r="F16" s="23" t="s">
        <v>51</v>
      </c>
      <c r="G16" s="26">
        <v>44409</v>
      </c>
      <c r="H16" s="26">
        <v>45991</v>
      </c>
      <c r="I16" s="97">
        <v>0.05</v>
      </c>
      <c r="J16" s="124">
        <v>0.05</v>
      </c>
      <c r="K16" s="117"/>
    </row>
    <row r="17" spans="1:11" hidden="1" x14ac:dyDescent="0.35">
      <c r="A17" s="21"/>
      <c r="B17" s="134"/>
      <c r="C17" s="23"/>
      <c r="D17" s="23"/>
      <c r="E17" s="23"/>
      <c r="F17" s="23"/>
      <c r="G17" s="26"/>
      <c r="H17" s="26"/>
      <c r="I17" s="97"/>
      <c r="J17" s="124"/>
      <c r="K17" s="117"/>
    </row>
    <row r="18" spans="1:11" ht="15" thickBot="1" x14ac:dyDescent="0.4">
      <c r="A18" s="21"/>
      <c r="B18" s="134"/>
      <c r="C18" s="23"/>
      <c r="D18" s="23"/>
      <c r="E18" s="23"/>
      <c r="F18" s="23"/>
      <c r="G18" s="26"/>
      <c r="H18" s="26"/>
      <c r="I18" s="97"/>
      <c r="J18" s="124"/>
      <c r="K18" s="117"/>
    </row>
    <row r="19" spans="1:11" ht="15.5" thickTop="1" thickBot="1" x14ac:dyDescent="0.4">
      <c r="A19" s="86" t="s">
        <v>46</v>
      </c>
      <c r="B19" s="138"/>
      <c r="C19" s="33"/>
      <c r="D19" s="33"/>
      <c r="E19" s="33"/>
      <c r="F19" s="33"/>
      <c r="G19" s="33"/>
      <c r="H19" s="34"/>
      <c r="I19" s="34"/>
      <c r="J19" s="77">
        <f>SUM(J16:J18)</f>
        <v>0.05</v>
      </c>
      <c r="K19" s="117"/>
    </row>
    <row r="20" spans="1:11" ht="15.5" thickTop="1" thickBot="1" x14ac:dyDescent="0.4">
      <c r="A20" s="29"/>
      <c r="B20" s="136"/>
      <c r="C20" s="30"/>
      <c r="D20" s="30"/>
      <c r="E20" s="30"/>
      <c r="F20" s="30"/>
      <c r="G20" s="30"/>
      <c r="H20" s="31"/>
      <c r="I20" s="31"/>
      <c r="J20" s="35"/>
      <c r="K20" s="118"/>
    </row>
    <row r="21" spans="1:11" ht="31.5" customHeight="1" thickBot="1" x14ac:dyDescent="0.4">
      <c r="A21" s="177" t="s">
        <v>106</v>
      </c>
      <c r="B21" s="139" t="str">
        <f>B9</f>
        <v xml:space="preserve">Funding Source </v>
      </c>
      <c r="C21" s="87" t="s">
        <v>44</v>
      </c>
      <c r="D21" s="87" t="s">
        <v>41</v>
      </c>
      <c r="E21" s="87" t="s">
        <v>42</v>
      </c>
      <c r="F21" s="87" t="s">
        <v>43</v>
      </c>
      <c r="G21" s="87" t="str">
        <f>G9</f>
        <v>Start Date</v>
      </c>
      <c r="H21" s="87" t="s">
        <v>2</v>
      </c>
      <c r="I21" s="87" t="s">
        <v>3</v>
      </c>
      <c r="J21" s="88" t="s">
        <v>79</v>
      </c>
      <c r="K21" s="116" t="s">
        <v>4</v>
      </c>
    </row>
    <row r="22" spans="1:11" ht="15" thickBot="1" x14ac:dyDescent="0.4">
      <c r="A22" s="21"/>
      <c r="B22" s="134"/>
      <c r="C22" s="23"/>
      <c r="D22" s="23"/>
      <c r="E22" s="23"/>
      <c r="F22" s="23"/>
      <c r="G22" s="178"/>
      <c r="H22" s="178"/>
      <c r="I22" s="97"/>
      <c r="J22" s="124">
        <f>IF(ISBLANK(A22),0,IF(OR(ISBLANK(H22),ISBLANK(G22)),"Enter Start/End Date",IF(AND(G22&gt;dropdown!M$5,'PAC- Updated Format'!H22&lt;dropdown!N$5),((H22-G22)/365)*I22,IF(G22&gt;dropdown!M$5,(VLOOKUP(MONTH(G22),dropdown!$G$5:$H$16,2,FALSE)/12*I22),IF(H22&lt;dropdown!N$5,(VLOOKUP(MONTH(H22),dropdown!$I$5:$J$16,2,FALSE)/12*I22),I22)))))</f>
        <v>0</v>
      </c>
      <c r="K22" s="117"/>
    </row>
    <row r="23" spans="1:11" hidden="1" x14ac:dyDescent="0.35">
      <c r="A23" s="21"/>
      <c r="B23" s="134"/>
      <c r="C23" s="23"/>
      <c r="D23" s="23"/>
      <c r="E23" s="23"/>
      <c r="F23" s="23"/>
      <c r="G23" s="172"/>
      <c r="H23" s="172"/>
      <c r="I23" s="97"/>
      <c r="J23" s="124">
        <f>IF(ISBLANK(A23),0,IF(OR(ISBLANK(H23),ISBLANK(G23)),"Enter Start/End Date",IF(AND(G23&gt;dropdown!M$5,'PAC- Updated Format'!H23&lt;dropdown!N$5),((H23-G23)/365)*I23,IF(G23&gt;dropdown!M$5,(VLOOKUP(MONTH(G23),dropdown!$G$5:$H$16,2,FALSE)/12*I23),IF(H23&lt;dropdown!N$5,(VLOOKUP(MONTH(H23),dropdown!$I$5:$J$16,2,FALSE)/12*I23),I23)))))</f>
        <v>0</v>
      </c>
      <c r="K23" s="117"/>
    </row>
    <row r="24" spans="1:11" ht="15" hidden="1" thickBot="1" x14ac:dyDescent="0.4">
      <c r="A24" s="21"/>
      <c r="B24" s="134"/>
      <c r="C24" s="23"/>
      <c r="D24" s="23"/>
      <c r="E24" s="23"/>
      <c r="F24" s="23"/>
      <c r="G24" s="172"/>
      <c r="H24" s="172"/>
      <c r="I24" s="97"/>
      <c r="J24" s="124"/>
      <c r="K24" s="117"/>
    </row>
    <row r="25" spans="1:11" ht="15.5" thickTop="1" thickBot="1" x14ac:dyDescent="0.4">
      <c r="A25" s="89" t="s">
        <v>5</v>
      </c>
      <c r="B25" s="140"/>
      <c r="C25" s="36"/>
      <c r="D25" s="36"/>
      <c r="E25" s="36"/>
      <c r="F25" s="36"/>
      <c r="G25" s="36"/>
      <c r="H25" s="37"/>
      <c r="I25" s="37"/>
      <c r="J25" s="76">
        <f>SUM(J22:J24)</f>
        <v>0</v>
      </c>
      <c r="K25" s="117"/>
    </row>
    <row r="26" spans="1:11" ht="15.5" thickTop="1" thickBot="1" x14ac:dyDescent="0.4">
      <c r="A26" s="38"/>
      <c r="B26" s="141"/>
      <c r="C26" s="39"/>
      <c r="D26" s="39"/>
      <c r="E26" s="39"/>
      <c r="F26" s="39"/>
      <c r="G26" s="39"/>
      <c r="H26" s="40"/>
      <c r="I26" s="40"/>
      <c r="J26" s="40"/>
      <c r="K26" s="117"/>
    </row>
    <row r="27" spans="1:11" ht="29.5" thickBot="1" x14ac:dyDescent="0.4">
      <c r="A27" s="161" t="s">
        <v>107</v>
      </c>
      <c r="B27" s="142" t="str">
        <f>B9</f>
        <v xml:space="preserve">Funding Source </v>
      </c>
      <c r="C27" s="90" t="s">
        <v>44</v>
      </c>
      <c r="D27" s="90" t="s">
        <v>41</v>
      </c>
      <c r="E27" s="90" t="s">
        <v>42</v>
      </c>
      <c r="F27" s="90" t="s">
        <v>43</v>
      </c>
      <c r="G27" s="173" t="str">
        <f>G9</f>
        <v>Start Date</v>
      </c>
      <c r="H27" s="173" t="s">
        <v>2</v>
      </c>
      <c r="I27" s="90" t="s">
        <v>3</v>
      </c>
      <c r="J27" s="91" t="s">
        <v>79</v>
      </c>
      <c r="K27" s="116" t="s">
        <v>4</v>
      </c>
    </row>
    <row r="28" spans="1:11" hidden="1" x14ac:dyDescent="0.35">
      <c r="A28" s="21"/>
      <c r="B28" s="134"/>
      <c r="C28" s="23"/>
      <c r="D28" s="23"/>
      <c r="E28" s="23"/>
      <c r="F28" s="23"/>
      <c r="G28" s="172"/>
      <c r="H28" s="172"/>
      <c r="I28" s="97"/>
      <c r="J28" s="124"/>
      <c r="K28" s="117"/>
    </row>
    <row r="29" spans="1:11" ht="15" thickBot="1" x14ac:dyDescent="0.4">
      <c r="A29" s="21"/>
      <c r="B29" s="134"/>
      <c r="C29" s="23"/>
      <c r="D29" s="23"/>
      <c r="E29" s="23"/>
      <c r="F29" s="23"/>
      <c r="G29" s="178"/>
      <c r="H29" s="26"/>
      <c r="I29" s="97"/>
      <c r="J29" s="124">
        <f>IF(ISBLANK(A29),0,IF(OR(ISBLANK(H29),ISBLANK(G29)),"Enter Start/End Date",IF(AND(G29&gt;dropdown!M$5,'PAC- Updated Format'!H29&lt;dropdown!N$5),((H29-G29)/365)*I29,IF(G29&gt;dropdown!M$5,(VLOOKUP(MONTH(G29),dropdown!$G$5:$H$16,2,FALSE)/12*I29),IF(H29&lt;dropdown!N$5,(VLOOKUP(MONTH(H29),dropdown!$I$5:$J$16,2,FALSE)/12*I29),I29)))))</f>
        <v>0</v>
      </c>
      <c r="K29" s="117"/>
    </row>
    <row r="30" spans="1:11" ht="15" hidden="1" thickBot="1" x14ac:dyDescent="0.4">
      <c r="A30" s="21"/>
      <c r="B30" s="134"/>
      <c r="C30" s="23"/>
      <c r="D30" s="23"/>
      <c r="E30" s="23"/>
      <c r="F30" s="23"/>
      <c r="G30" s="172"/>
      <c r="H30" s="172"/>
      <c r="I30" s="97"/>
      <c r="J30" s="124"/>
      <c r="K30" s="117"/>
    </row>
    <row r="31" spans="1:11" ht="15.5" thickTop="1" thickBot="1" x14ac:dyDescent="0.4">
      <c r="A31" s="92" t="s">
        <v>6</v>
      </c>
      <c r="B31" s="143"/>
      <c r="C31" s="41"/>
      <c r="D31" s="41"/>
      <c r="E31" s="41"/>
      <c r="F31" s="41"/>
      <c r="G31" s="41"/>
      <c r="H31" s="42"/>
      <c r="I31" s="42"/>
      <c r="J31" s="75">
        <f>SUM(J28:J30)</f>
        <v>0</v>
      </c>
      <c r="K31" s="117"/>
    </row>
    <row r="32" spans="1:11" ht="15.5" thickTop="1" thickBot="1" x14ac:dyDescent="0.4">
      <c r="A32" s="43"/>
      <c r="B32" s="144"/>
      <c r="C32" s="44"/>
      <c r="D32" s="44"/>
      <c r="E32" s="44"/>
      <c r="F32" s="44"/>
      <c r="G32" s="44"/>
      <c r="H32" s="32"/>
      <c r="I32" s="32"/>
      <c r="J32" s="32"/>
      <c r="K32" s="117"/>
    </row>
    <row r="33" spans="1:12" ht="15" thickBot="1" x14ac:dyDescent="0.4">
      <c r="A33" s="93" t="s">
        <v>95</v>
      </c>
      <c r="B33" s="145" t="str">
        <f>B9</f>
        <v xml:space="preserve">Funding Source </v>
      </c>
      <c r="C33" s="94" t="s">
        <v>44</v>
      </c>
      <c r="D33" s="94" t="s">
        <v>41</v>
      </c>
      <c r="E33" s="94" t="s">
        <v>42</v>
      </c>
      <c r="F33" s="94" t="s">
        <v>43</v>
      </c>
      <c r="G33" s="174" t="str">
        <f>G9</f>
        <v>Start Date</v>
      </c>
      <c r="H33" s="174" t="s">
        <v>2</v>
      </c>
      <c r="I33" s="94" t="s">
        <v>3</v>
      </c>
      <c r="J33" s="95" t="s">
        <v>79</v>
      </c>
      <c r="K33" s="116" t="s">
        <v>4</v>
      </c>
    </row>
    <row r="34" spans="1:12" x14ac:dyDescent="0.35">
      <c r="A34" s="21"/>
      <c r="B34" s="134"/>
      <c r="C34" s="23"/>
      <c r="D34" s="23"/>
      <c r="E34" s="23"/>
      <c r="F34" s="23"/>
      <c r="G34" s="26"/>
      <c r="H34" s="26"/>
      <c r="I34" s="97"/>
      <c r="J34" s="124">
        <f>IF(ISBLANK(A34),0,IF(OR(ISBLANK(H34),ISBLANK(G34)),"Enter Start/End Date",IF(AND(G34&gt;dropdown!M$5,'PAC- Updated Format'!H34&lt;dropdown!N$5),((H34-G34)/365)*I34,IF(G34&gt;dropdown!M$5,(VLOOKUP(MONTH(G34),dropdown!$G$5:$H$16,2,FALSE)/12*I34),IF(H34&lt;dropdown!N$5,(VLOOKUP(MONTH(H34),dropdown!$I$5:$J$16,2,FALSE)/12*I34),I34)))))</f>
        <v>0</v>
      </c>
      <c r="K34" s="119"/>
      <c r="L34" s="2"/>
    </row>
    <row r="35" spans="1:12" hidden="1" x14ac:dyDescent="0.35">
      <c r="A35" s="21"/>
      <c r="B35" s="134"/>
      <c r="C35" s="23"/>
      <c r="D35" s="23"/>
      <c r="E35" s="23"/>
      <c r="F35" s="23"/>
      <c r="G35" s="172"/>
      <c r="H35" s="172"/>
      <c r="I35" s="97"/>
      <c r="J35" s="124">
        <f>IF(ISBLANK(A35),0,IF(OR(ISBLANK(H35),ISBLANK(G35)),"Enter Start/End Date",IF(AND(G35&gt;dropdown!M$5,'PAC- Updated Format'!H35&lt;dropdown!N$5),((H35-G35)/365)*I35,IF(G35&gt;dropdown!M$5,(VLOOKUP(MONTH(G35),dropdown!$G$5:$H$16,2,FALSE)/12*I35),IF(H35&lt;dropdown!N$5,(VLOOKUP(MONTH(H35),dropdown!$I$5:$J$16,2,FALSE)/12*I35),I35)))))</f>
        <v>0</v>
      </c>
      <c r="K35" s="119"/>
      <c r="L35" s="2"/>
    </row>
    <row r="36" spans="1:12" ht="15" hidden="1" thickBot="1" x14ac:dyDescent="0.4">
      <c r="A36" s="45"/>
      <c r="B36" s="146"/>
      <c r="C36" s="46"/>
      <c r="D36" s="46"/>
      <c r="E36" s="46"/>
      <c r="F36" s="46"/>
      <c r="G36" s="175"/>
      <c r="H36" s="175"/>
      <c r="I36" s="98"/>
      <c r="J36" s="125"/>
      <c r="K36" s="119"/>
      <c r="L36" s="2"/>
    </row>
    <row r="37" spans="1:12" ht="15" thickBot="1" x14ac:dyDescent="0.4">
      <c r="A37" s="96" t="s">
        <v>7</v>
      </c>
      <c r="B37" s="147"/>
      <c r="C37" s="47"/>
      <c r="D37" s="47"/>
      <c r="E37" s="47"/>
      <c r="F37" s="47"/>
      <c r="G37" s="47"/>
      <c r="H37" s="48"/>
      <c r="I37" s="48"/>
      <c r="J37" s="74">
        <f>SUM(J34:J36)</f>
        <v>0</v>
      </c>
      <c r="K37" s="120"/>
      <c r="L37" s="2"/>
    </row>
    <row r="38" spans="1:12" ht="15.5" thickTop="1" thickBot="1" x14ac:dyDescent="0.4">
      <c r="A38" s="50"/>
      <c r="B38" s="148"/>
      <c r="C38" s="51"/>
      <c r="D38" s="51"/>
      <c r="E38" s="51"/>
      <c r="F38" s="51"/>
      <c r="G38" s="49"/>
      <c r="H38" s="49"/>
      <c r="I38" s="49"/>
      <c r="J38" s="49"/>
      <c r="K38" s="118"/>
    </row>
    <row r="39" spans="1:12" ht="15" thickBot="1" x14ac:dyDescent="0.4">
      <c r="A39" s="110" t="s">
        <v>37</v>
      </c>
      <c r="B39" s="149" t="s">
        <v>38</v>
      </c>
      <c r="C39" s="111" t="s">
        <v>8</v>
      </c>
      <c r="D39" s="111" t="s">
        <v>9</v>
      </c>
      <c r="E39" s="112" t="s">
        <v>3</v>
      </c>
      <c r="F39" s="49"/>
      <c r="G39" s="25"/>
      <c r="H39" s="22"/>
      <c r="I39" s="22"/>
      <c r="J39" s="22"/>
      <c r="K39" s="116" t="s">
        <v>4</v>
      </c>
    </row>
    <row r="40" spans="1:12" x14ac:dyDescent="0.35">
      <c r="A40" s="122" t="s">
        <v>10</v>
      </c>
      <c r="B40" s="150">
        <v>8</v>
      </c>
      <c r="C40" s="105" t="s">
        <v>11</v>
      </c>
      <c r="D40" s="108">
        <v>2.5</v>
      </c>
      <c r="E40" s="106">
        <f>(D40/B40)</f>
        <v>0.3125</v>
      </c>
      <c r="F40" s="49"/>
      <c r="G40" s="54"/>
      <c r="H40" s="22"/>
      <c r="I40" s="22"/>
      <c r="J40" s="55"/>
      <c r="K40" s="117"/>
    </row>
    <row r="41" spans="1:12" x14ac:dyDescent="0.35">
      <c r="A41" s="122" t="s">
        <v>12</v>
      </c>
      <c r="B41" s="150">
        <v>8</v>
      </c>
      <c r="C41" s="105" t="s">
        <v>11</v>
      </c>
      <c r="D41" s="108"/>
      <c r="E41" s="106">
        <f t="shared" ref="E41:E57" si="0">(D41/B41)</f>
        <v>0</v>
      </c>
      <c r="F41" s="49"/>
      <c r="G41" s="22"/>
      <c r="H41" s="22"/>
      <c r="I41" s="22"/>
      <c r="J41" s="56"/>
      <c r="K41" s="117"/>
    </row>
    <row r="42" spans="1:12" x14ac:dyDescent="0.35">
      <c r="A42" s="122"/>
      <c r="B42" s="150"/>
      <c r="C42" s="105"/>
      <c r="D42" s="108"/>
      <c r="E42" s="106"/>
      <c r="F42" s="49"/>
      <c r="G42" s="22"/>
      <c r="H42" s="22"/>
      <c r="I42" s="22"/>
      <c r="J42" s="56"/>
      <c r="K42" s="117"/>
    </row>
    <row r="43" spans="1:12" x14ac:dyDescent="0.35">
      <c r="A43" s="122" t="s">
        <v>60</v>
      </c>
      <c r="B43" s="150">
        <v>45</v>
      </c>
      <c r="C43" s="105" t="s">
        <v>103</v>
      </c>
      <c r="D43" s="108">
        <v>13</v>
      </c>
      <c r="E43" s="106">
        <f t="shared" si="0"/>
        <v>0.28888888888888886</v>
      </c>
      <c r="F43" s="49"/>
      <c r="G43" s="22"/>
      <c r="H43" s="22"/>
      <c r="I43" s="22"/>
      <c r="J43" s="57"/>
      <c r="K43" s="117"/>
    </row>
    <row r="44" spans="1:12" x14ac:dyDescent="0.35">
      <c r="A44" s="122"/>
      <c r="B44" s="150"/>
      <c r="C44" s="105"/>
      <c r="D44" s="108"/>
      <c r="E44" s="106"/>
      <c r="F44" s="49"/>
      <c r="G44" s="22"/>
      <c r="H44" s="22"/>
      <c r="I44" s="22"/>
      <c r="J44" s="57"/>
      <c r="K44" s="117"/>
    </row>
    <row r="45" spans="1:12" ht="6.75" hidden="1" customHeight="1" x14ac:dyDescent="0.35">
      <c r="A45" s="122"/>
      <c r="B45" s="150"/>
      <c r="C45" s="105"/>
      <c r="D45" s="108"/>
      <c r="E45" s="106"/>
      <c r="F45" s="49"/>
      <c r="G45" s="22"/>
      <c r="H45" s="22"/>
      <c r="I45" s="22"/>
      <c r="J45" s="57"/>
      <c r="K45" s="117"/>
    </row>
    <row r="46" spans="1:12" hidden="1" x14ac:dyDescent="0.35">
      <c r="A46" s="122" t="s">
        <v>13</v>
      </c>
      <c r="B46" s="150">
        <v>20</v>
      </c>
      <c r="C46" s="105" t="s">
        <v>103</v>
      </c>
      <c r="D46" s="108"/>
      <c r="E46" s="106">
        <f t="shared" si="0"/>
        <v>0</v>
      </c>
      <c r="F46" s="49"/>
      <c r="G46" s="22"/>
      <c r="H46" s="58"/>
      <c r="I46" s="58"/>
      <c r="J46" s="22"/>
      <c r="K46" s="117"/>
    </row>
    <row r="47" spans="1:12" hidden="1" x14ac:dyDescent="0.35">
      <c r="A47" s="122" t="s">
        <v>59</v>
      </c>
      <c r="B47" s="150">
        <v>26</v>
      </c>
      <c r="C47" s="105" t="s">
        <v>103</v>
      </c>
      <c r="D47" s="108"/>
      <c r="E47" s="106">
        <f t="shared" si="0"/>
        <v>0</v>
      </c>
      <c r="F47" s="49"/>
      <c r="G47" s="22"/>
      <c r="H47" s="58"/>
      <c r="I47" s="56"/>
      <c r="J47" s="56"/>
      <c r="K47" s="117"/>
    </row>
    <row r="48" spans="1:12" hidden="1" x14ac:dyDescent="0.35">
      <c r="A48" s="122" t="s">
        <v>69</v>
      </c>
      <c r="B48" s="150">
        <v>30</v>
      </c>
      <c r="C48" s="105" t="s">
        <v>103</v>
      </c>
      <c r="D48" s="108"/>
      <c r="E48" s="106">
        <f t="shared" si="0"/>
        <v>0</v>
      </c>
      <c r="F48" s="49"/>
      <c r="G48" s="22"/>
      <c r="H48" s="58"/>
      <c r="I48" s="56"/>
      <c r="J48" s="56"/>
      <c r="K48" s="117"/>
    </row>
    <row r="49" spans="1:11" hidden="1" x14ac:dyDescent="0.35">
      <c r="A49" s="122" t="s">
        <v>70</v>
      </c>
      <c r="B49" s="150">
        <v>40</v>
      </c>
      <c r="C49" s="105" t="s">
        <v>103</v>
      </c>
      <c r="D49" s="108"/>
      <c r="E49" s="106">
        <f t="shared" si="0"/>
        <v>0</v>
      </c>
      <c r="F49" s="49"/>
      <c r="G49" s="59"/>
      <c r="H49" s="56"/>
      <c r="I49" s="56"/>
      <c r="J49" s="56"/>
      <c r="K49" s="117"/>
    </row>
    <row r="50" spans="1:11" hidden="1" x14ac:dyDescent="0.35">
      <c r="A50" s="122" t="s">
        <v>63</v>
      </c>
      <c r="B50" s="151">
        <v>12</v>
      </c>
      <c r="C50" s="105" t="s">
        <v>103</v>
      </c>
      <c r="D50" s="108"/>
      <c r="E50" s="106">
        <f t="shared" si="0"/>
        <v>0</v>
      </c>
      <c r="F50" s="49"/>
      <c r="G50" s="22"/>
      <c r="H50" s="56"/>
      <c r="I50" s="56"/>
      <c r="J50" s="56"/>
      <c r="K50" s="117"/>
    </row>
    <row r="51" spans="1:11" hidden="1" x14ac:dyDescent="0.35">
      <c r="A51" s="122" t="s">
        <v>64</v>
      </c>
      <c r="B51" s="151">
        <v>12</v>
      </c>
      <c r="C51" s="105" t="s">
        <v>103</v>
      </c>
      <c r="D51" s="108"/>
      <c r="E51" s="106">
        <f t="shared" si="0"/>
        <v>0</v>
      </c>
      <c r="F51" s="49"/>
      <c r="G51" s="22"/>
      <c r="H51" s="56"/>
      <c r="I51" s="56"/>
      <c r="J51" s="56"/>
      <c r="K51" s="117"/>
    </row>
    <row r="52" spans="1:11" hidden="1" x14ac:dyDescent="0.35">
      <c r="A52" s="122" t="s">
        <v>73</v>
      </c>
      <c r="B52" s="150">
        <f>26*26</f>
        <v>676</v>
      </c>
      <c r="C52" s="105" t="s">
        <v>14</v>
      </c>
      <c r="D52" s="108"/>
      <c r="E52" s="106">
        <f t="shared" si="0"/>
        <v>0</v>
      </c>
      <c r="F52" s="49"/>
      <c r="G52" s="22"/>
      <c r="H52" s="22"/>
      <c r="I52" s="22"/>
      <c r="J52" s="22"/>
      <c r="K52" s="117"/>
    </row>
    <row r="53" spans="1:11" hidden="1" x14ac:dyDescent="0.35">
      <c r="A53" s="122" t="s">
        <v>74</v>
      </c>
      <c r="B53" s="150">
        <f>32*26</f>
        <v>832</v>
      </c>
      <c r="C53" s="105" t="s">
        <v>14</v>
      </c>
      <c r="D53" s="108"/>
      <c r="E53" s="106">
        <f t="shared" si="0"/>
        <v>0</v>
      </c>
      <c r="F53" s="49"/>
      <c r="G53" s="22"/>
      <c r="H53" s="22"/>
      <c r="I53" s="22"/>
      <c r="J53" s="22"/>
      <c r="K53" s="117"/>
    </row>
    <row r="54" spans="1:11" hidden="1" x14ac:dyDescent="0.35">
      <c r="A54" s="122" t="s">
        <v>61</v>
      </c>
      <c r="B54" s="150">
        <v>304</v>
      </c>
      <c r="C54" s="105" t="s">
        <v>104</v>
      </c>
      <c r="D54" s="108"/>
      <c r="E54" s="106">
        <f t="shared" si="0"/>
        <v>0</v>
      </c>
      <c r="F54" s="49"/>
      <c r="G54" s="22"/>
      <c r="H54" s="22"/>
      <c r="I54" s="22"/>
      <c r="J54" s="22"/>
      <c r="K54" s="117"/>
    </row>
    <row r="55" spans="1:11" hidden="1" x14ac:dyDescent="0.35">
      <c r="A55" s="122" t="s">
        <v>62</v>
      </c>
      <c r="B55" s="150">
        <v>304</v>
      </c>
      <c r="C55" s="105" t="s">
        <v>104</v>
      </c>
      <c r="D55" s="108"/>
      <c r="E55" s="106">
        <f t="shared" si="0"/>
        <v>0</v>
      </c>
      <c r="F55" s="49"/>
      <c r="G55" s="22"/>
      <c r="H55" s="22"/>
      <c r="I55" s="22"/>
      <c r="J55" s="22"/>
      <c r="K55" s="117"/>
    </row>
    <row r="56" spans="1:11" hidden="1" x14ac:dyDescent="0.35">
      <c r="A56" s="122" t="s">
        <v>71</v>
      </c>
      <c r="B56" s="150">
        <v>1800</v>
      </c>
      <c r="C56" s="105" t="s">
        <v>14</v>
      </c>
      <c r="D56" s="108"/>
      <c r="E56" s="106">
        <f>(D56/B56)</f>
        <v>0</v>
      </c>
      <c r="F56" s="49"/>
      <c r="G56" s="22"/>
      <c r="H56" s="22"/>
      <c r="I56" s="22"/>
      <c r="J56" s="60"/>
      <c r="K56" s="117"/>
    </row>
    <row r="57" spans="1:11" hidden="1" x14ac:dyDescent="0.35">
      <c r="A57" s="122" t="s">
        <v>72</v>
      </c>
      <c r="B57" s="150">
        <v>1800</v>
      </c>
      <c r="C57" s="105" t="s">
        <v>14</v>
      </c>
      <c r="D57" s="108"/>
      <c r="E57" s="106">
        <f t="shared" si="0"/>
        <v>0</v>
      </c>
      <c r="F57" s="49"/>
      <c r="G57" s="22"/>
      <c r="H57" s="22"/>
      <c r="I57" s="22"/>
      <c r="J57" s="60"/>
      <c r="K57" s="117"/>
    </row>
    <row r="58" spans="1:11" hidden="1" x14ac:dyDescent="0.35">
      <c r="A58" s="52" t="s">
        <v>15</v>
      </c>
      <c r="B58" s="152" t="s">
        <v>16</v>
      </c>
      <c r="C58" s="53" t="s">
        <v>16</v>
      </c>
      <c r="D58" s="108"/>
      <c r="E58" s="106">
        <f>IF(B58&lt;&gt;"TBD",(D58/B58),0)</f>
        <v>0</v>
      </c>
      <c r="F58" s="61"/>
      <c r="G58" s="22"/>
      <c r="H58" s="22"/>
      <c r="I58" s="22"/>
      <c r="J58" s="22"/>
      <c r="K58" s="117"/>
    </row>
    <row r="59" spans="1:11" ht="15" thickBot="1" x14ac:dyDescent="0.4">
      <c r="A59" s="62" t="s">
        <v>15</v>
      </c>
      <c r="B59" s="153" t="s">
        <v>16</v>
      </c>
      <c r="C59" s="63" t="s">
        <v>16</v>
      </c>
      <c r="D59" s="109"/>
      <c r="E59" s="107">
        <f>IF(B59&lt;&gt;"TBD",(D59/B59),0)</f>
        <v>0</v>
      </c>
      <c r="F59" s="49"/>
      <c r="G59" s="22"/>
      <c r="H59" s="22"/>
      <c r="I59" s="22"/>
      <c r="J59" s="22"/>
      <c r="K59" s="121"/>
    </row>
    <row r="60" spans="1:11" ht="15.5" thickTop="1" thickBot="1" x14ac:dyDescent="0.4">
      <c r="A60" s="113" t="s">
        <v>76</v>
      </c>
      <c r="B60" s="154"/>
      <c r="C60" s="114"/>
      <c r="D60" s="114"/>
      <c r="E60" s="123">
        <f>SUM(E40:E59)</f>
        <v>0.60138888888888886</v>
      </c>
      <c r="F60" s="64"/>
      <c r="G60" s="22"/>
      <c r="H60" s="22"/>
      <c r="I60" s="22"/>
      <c r="J60" s="22"/>
      <c r="K60" s="117"/>
    </row>
    <row r="61" spans="1:11" ht="15" thickTop="1" x14ac:dyDescent="0.35">
      <c r="A61" s="51"/>
      <c r="B61" s="148"/>
      <c r="C61" s="51"/>
      <c r="D61" s="51"/>
      <c r="E61" s="51"/>
      <c r="F61" s="51"/>
      <c r="G61" s="49"/>
      <c r="H61" s="49"/>
      <c r="I61" s="49"/>
      <c r="J61" s="49"/>
      <c r="K61" s="25"/>
    </row>
    <row r="62" spans="1:11" ht="15" thickBot="1" x14ac:dyDescent="0.4">
      <c r="A62" s="51"/>
      <c r="B62" s="148"/>
      <c r="C62" s="51"/>
      <c r="D62" s="179" t="s">
        <v>40</v>
      </c>
      <c r="E62" s="179"/>
      <c r="F62" s="179"/>
      <c r="G62" s="179"/>
      <c r="H62" s="65">
        <v>3368</v>
      </c>
      <c r="I62" s="65"/>
      <c r="J62" s="49"/>
      <c r="K62" s="55"/>
    </row>
    <row r="63" spans="1:11" ht="15" thickBot="1" x14ac:dyDescent="0.4">
      <c r="A63" s="66"/>
      <c r="B63" s="155"/>
      <c r="C63" s="66"/>
      <c r="D63" s="180" t="s">
        <v>39</v>
      </c>
      <c r="E63" s="180"/>
      <c r="F63" s="180"/>
      <c r="G63" s="181"/>
      <c r="H63" s="127">
        <f>H62*E60</f>
        <v>2025.4777777777776</v>
      </c>
      <c r="I63" s="101"/>
      <c r="J63" s="67"/>
      <c r="K63" s="2"/>
    </row>
    <row r="64" spans="1:11" ht="15.75" customHeight="1" thickBot="1" x14ac:dyDescent="0.4">
      <c r="A64" s="68"/>
      <c r="B64" s="156"/>
      <c r="C64" s="68"/>
      <c r="D64" s="68"/>
      <c r="E64" s="68"/>
      <c r="F64" s="68"/>
      <c r="G64" s="69"/>
      <c r="H64" s="69"/>
      <c r="I64" s="67"/>
      <c r="J64" s="67"/>
    </row>
    <row r="65" spans="1:11" ht="16.5" customHeight="1" thickTop="1" thickBot="1" x14ac:dyDescent="0.4">
      <c r="A65" s="70" t="s">
        <v>80</v>
      </c>
      <c r="B65" s="157"/>
      <c r="C65" s="71"/>
      <c r="D65" s="71"/>
      <c r="E65" s="71"/>
      <c r="F65" s="71"/>
      <c r="G65" s="72"/>
      <c r="H65" s="73">
        <f>J13+J25+J31+J19+J37+E60</f>
        <v>0.92638888888888893</v>
      </c>
      <c r="I65" s="102"/>
      <c r="J65" s="104"/>
      <c r="K65" s="103"/>
    </row>
    <row r="66" spans="1:11" ht="15.75" customHeight="1" thickTop="1" thickBot="1" x14ac:dyDescent="0.4">
      <c r="G66" s="3"/>
      <c r="H66" s="3"/>
      <c r="I66" s="3"/>
      <c r="J66" s="126"/>
      <c r="K66" s="4"/>
    </row>
    <row r="67" spans="1:11" ht="15.75" customHeight="1" thickBot="1" x14ac:dyDescent="0.4">
      <c r="A67" s="79" t="s">
        <v>92</v>
      </c>
      <c r="B67" s="80" t="s">
        <v>105</v>
      </c>
      <c r="C67" s="81" t="s">
        <v>93</v>
      </c>
      <c r="G67" s="3"/>
      <c r="H67" s="3"/>
      <c r="I67" s="3"/>
      <c r="J67" s="126"/>
      <c r="K67" s="4"/>
    </row>
    <row r="68" spans="1:11" ht="15.75" customHeight="1" x14ac:dyDescent="0.35">
      <c r="A68" s="21" t="s">
        <v>110</v>
      </c>
      <c r="B68" s="165">
        <v>0.15</v>
      </c>
      <c r="C68" s="166">
        <v>44621</v>
      </c>
      <c r="D68" s="22"/>
      <c r="E68" s="22"/>
      <c r="F68" s="22"/>
      <c r="G68" s="23"/>
      <c r="H68" s="23"/>
      <c r="I68" s="3"/>
      <c r="J68" s="126"/>
      <c r="K68" s="4"/>
    </row>
    <row r="69" spans="1:11" ht="15.75" customHeight="1" x14ac:dyDescent="0.35">
      <c r="A69" s="21"/>
      <c r="B69" s="165"/>
      <c r="C69" s="166"/>
      <c r="D69" s="22"/>
      <c r="E69" s="22"/>
      <c r="F69" s="22"/>
      <c r="G69" s="23"/>
      <c r="H69" s="23"/>
      <c r="I69" s="3"/>
      <c r="J69" s="126"/>
      <c r="K69" s="4"/>
    </row>
    <row r="70" spans="1:11" ht="15.75" customHeight="1" thickBot="1" x14ac:dyDescent="0.4">
      <c r="A70" s="167"/>
      <c r="B70" s="168"/>
      <c r="C70" s="169"/>
      <c r="D70" s="22"/>
      <c r="E70" s="22"/>
      <c r="F70" s="22"/>
      <c r="G70" s="23"/>
      <c r="H70" s="23"/>
      <c r="I70" s="3"/>
      <c r="J70" s="126"/>
      <c r="K70" s="4"/>
    </row>
    <row r="71" spans="1:11" ht="15.75" customHeight="1" x14ac:dyDescent="0.35">
      <c r="A71" s="22"/>
      <c r="B71" s="170"/>
      <c r="C71" s="22"/>
      <c r="D71" s="22"/>
      <c r="E71" s="22"/>
      <c r="F71" s="22"/>
      <c r="G71" s="23"/>
      <c r="H71" s="23"/>
      <c r="I71" s="3"/>
      <c r="J71" s="126"/>
      <c r="K71" s="4"/>
    </row>
    <row r="72" spans="1:11" x14ac:dyDescent="0.35">
      <c r="A72" s="171" t="s">
        <v>91</v>
      </c>
      <c r="B72" s="170"/>
      <c r="C72" s="22"/>
      <c r="D72" s="22"/>
      <c r="E72" s="22"/>
      <c r="F72" s="22"/>
      <c r="G72" s="22"/>
      <c r="H72" s="22"/>
      <c r="K72" s="4"/>
    </row>
    <row r="73" spans="1:11" x14ac:dyDescent="0.35">
      <c r="A73" s="22"/>
      <c r="B73" s="117"/>
      <c r="C73" s="22"/>
      <c r="D73" s="22"/>
      <c r="E73" s="22"/>
      <c r="F73" s="22"/>
      <c r="G73" s="22"/>
      <c r="H73" s="22"/>
    </row>
    <row r="74" spans="1:11" x14ac:dyDescent="0.35">
      <c r="A74" s="22"/>
      <c r="B74" s="117"/>
      <c r="C74" s="22"/>
      <c r="D74" s="22"/>
      <c r="E74" s="22"/>
      <c r="F74" s="22"/>
      <c r="G74" s="22"/>
      <c r="H74" s="22"/>
    </row>
    <row r="75" spans="1:11" x14ac:dyDescent="0.35">
      <c r="A75" s="22"/>
      <c r="B75" s="117"/>
      <c r="C75" s="22"/>
      <c r="D75" s="22"/>
      <c r="E75" s="22"/>
      <c r="F75" s="22"/>
      <c r="G75" s="22"/>
      <c r="H75" s="22"/>
    </row>
    <row r="76" spans="1:11" x14ac:dyDescent="0.35">
      <c r="A76" s="22"/>
      <c r="B76" s="117"/>
      <c r="C76" s="22"/>
      <c r="D76" s="22"/>
      <c r="E76" s="22"/>
      <c r="F76" s="22"/>
      <c r="G76" s="22"/>
      <c r="H76" s="22"/>
    </row>
    <row r="77" spans="1:11" x14ac:dyDescent="0.35">
      <c r="A77" s="22"/>
      <c r="B77" s="117"/>
      <c r="C77" s="22"/>
      <c r="D77" s="22"/>
      <c r="E77" s="22"/>
      <c r="F77" s="22"/>
      <c r="G77" s="22"/>
      <c r="H77" s="22"/>
    </row>
    <row r="78" spans="1:11" x14ac:dyDescent="0.35">
      <c r="A78" s="22"/>
      <c r="B78" s="117"/>
      <c r="C78" s="22"/>
      <c r="D78" s="22"/>
      <c r="E78" s="22"/>
      <c r="F78" s="22"/>
      <c r="G78" s="22"/>
      <c r="H78" s="22"/>
    </row>
    <row r="79" spans="1:11" x14ac:dyDescent="0.35">
      <c r="A79" s="22"/>
      <c r="B79" s="117"/>
      <c r="C79" s="22"/>
      <c r="D79" s="22"/>
      <c r="E79" s="22"/>
      <c r="F79" s="22"/>
      <c r="G79" s="22"/>
      <c r="H79" s="22"/>
    </row>
    <row r="80" spans="1:11" x14ac:dyDescent="0.35">
      <c r="A80" s="22"/>
      <c r="B80" s="117"/>
      <c r="C80" s="22"/>
      <c r="D80" s="22"/>
      <c r="E80" s="22"/>
      <c r="F80" s="22"/>
      <c r="G80" s="22"/>
      <c r="H80" s="22"/>
    </row>
  </sheetData>
  <sheetProtection algorithmName="SHA-512" hashValue="LtCgY1S9FA0Hc0bp8oF2Y7xSfh68i7YQbxfzMliksfMKoN+NRu5fqpH9e712CZN4AqHJaUWyYQgpvoVjLtO60Q==" saltValue="2wQXGNg6UZHWdPL2XHtlrQ==" spinCount="100000" sheet="1" formatCells="0" formatColumns="0" formatRows="0" insertRows="0"/>
  <mergeCells count="3">
    <mergeCell ref="D62:G62"/>
    <mergeCell ref="D63:G63"/>
    <mergeCell ref="A1:K1"/>
  </mergeCells>
  <conditionalFormatting sqref="H65">
    <cfRule type="expression" dxfId="0" priority="1">
      <formula>AND($B$7="Yes",H65&lt;0.7)</formula>
    </cfRule>
  </conditionalFormatting>
  <printOptions gridLines="1"/>
  <pageMargins left="0.25" right="0.2" top="0.5" bottom="0.5" header="0.3" footer="0.3"/>
  <pageSetup scale="53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1000000}">
          <x14:formula1>
            <xm:f>dropdown!$C$1:$C$2</xm:f>
          </x14:formula1>
          <xm:sqref>B7</xm:sqref>
        </x14:dataValidation>
        <x14:dataValidation type="list" allowBlank="1" showInputMessage="1" showErrorMessage="1" xr:uid="{0710B761-1B4E-4CDB-AD57-A69C7630BB90}">
          <x14:formula1>
            <xm:f>dropdown!$A$17:$A$19</xm:f>
          </x14:formula1>
          <xm:sqref>B22:B25</xm:sqref>
        </x14:dataValidation>
        <x14:dataValidation type="list" allowBlank="1" showInputMessage="1" showErrorMessage="1" xr:uid="{C2E4EFCA-70DD-4374-8033-75139938C006}">
          <x14:formula1>
            <xm:f>dropdown!$A$22:$A$24</xm:f>
          </x14:formula1>
          <xm:sqref>B28:B31</xm:sqref>
        </x14:dataValidation>
        <x14:dataValidation type="list" allowBlank="1" showInputMessage="1" showErrorMessage="1" xr:uid="{06BF0796-AA03-4715-8A12-096FB371A330}">
          <x14:formula1>
            <xm:f>dropdown!$A$27</xm:f>
          </x14:formula1>
          <xm:sqref>B34:B37</xm:sqref>
        </x14:dataValidation>
        <x14:dataValidation type="list" allowBlank="1" showInputMessage="1" showErrorMessage="1" xr:uid="{8058028F-9FB8-4BAA-994E-E16D2F64A332}">
          <x14:formula1>
            <xm:f>dropdown!$A$2:$A$6</xm:f>
          </x14:formula1>
          <xm:sqref>B10:B13</xm:sqref>
        </x14:dataValidation>
        <x14:dataValidation type="list" allowBlank="1" showInputMessage="1" showErrorMessage="1" xr:uid="{9FC71174-D124-47F0-9FCB-B3ABA64F3CF7}">
          <x14:formula1>
            <xm:f>dropdown!$A$9:$A$14</xm:f>
          </x14:formula1>
          <xm:sqref>B16:B19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3"/>
  <sheetViews>
    <sheetView workbookViewId="0">
      <pane ySplit="2" topLeftCell="A3" activePane="bottomLeft" state="frozen"/>
      <selection pane="bottomLeft" sqref="A1:E1"/>
    </sheetView>
  </sheetViews>
  <sheetFormatPr defaultColWidth="9.1796875" defaultRowHeight="14" x14ac:dyDescent="0.35"/>
  <cols>
    <col min="1" max="1" width="28.36328125" style="1" customWidth="1"/>
    <col min="2" max="5" width="8.1796875" style="13" customWidth="1"/>
    <col min="6" max="6" width="24.26953125" style="1" bestFit="1" customWidth="1"/>
    <col min="7" max="16384" width="9.1796875" style="1"/>
  </cols>
  <sheetData>
    <row r="1" spans="1:5" x14ac:dyDescent="0.35">
      <c r="A1" s="185"/>
      <c r="B1" s="185"/>
      <c r="C1" s="185"/>
      <c r="D1" s="185"/>
      <c r="E1" s="185"/>
    </row>
    <row r="2" spans="1:5" x14ac:dyDescent="0.35">
      <c r="A2" s="10"/>
      <c r="B2" s="11"/>
      <c r="C2" s="11"/>
      <c r="D2" s="11"/>
      <c r="E2" s="11"/>
    </row>
    <row r="3" spans="1:5" x14ac:dyDescent="0.35">
      <c r="A3" s="12"/>
      <c r="B3" s="14"/>
      <c r="C3" s="14"/>
      <c r="D3" s="14"/>
      <c r="E3" s="14"/>
    </row>
    <row r="4" spans="1:5" x14ac:dyDescent="0.35">
      <c r="A4" s="12"/>
      <c r="B4" s="14"/>
      <c r="C4" s="14"/>
      <c r="D4" s="14"/>
      <c r="E4" s="14"/>
    </row>
    <row r="5" spans="1:5" x14ac:dyDescent="0.35">
      <c r="A5" s="12"/>
      <c r="B5" s="14"/>
      <c r="C5" s="14"/>
      <c r="D5" s="14"/>
      <c r="E5" s="14"/>
    </row>
    <row r="6" spans="1:5" x14ac:dyDescent="0.35">
      <c r="A6" s="12"/>
      <c r="B6" s="14"/>
      <c r="C6" s="14"/>
      <c r="D6" s="14"/>
      <c r="E6" s="14"/>
    </row>
    <row r="7" spans="1:5" x14ac:dyDescent="0.35">
      <c r="A7" s="12"/>
      <c r="B7" s="14"/>
      <c r="C7" s="14"/>
      <c r="D7" s="14"/>
      <c r="E7" s="14"/>
    </row>
    <row r="8" spans="1:5" x14ac:dyDescent="0.35">
      <c r="A8" s="12"/>
      <c r="B8" s="14"/>
      <c r="C8" s="14"/>
      <c r="D8" s="14"/>
      <c r="E8" s="14"/>
    </row>
    <row r="9" spans="1:5" x14ac:dyDescent="0.35">
      <c r="A9" s="12"/>
      <c r="B9" s="14"/>
      <c r="C9" s="14"/>
      <c r="D9" s="14"/>
      <c r="E9" s="14"/>
    </row>
    <row r="10" spans="1:5" x14ac:dyDescent="0.35">
      <c r="A10" s="12"/>
      <c r="B10" s="14"/>
      <c r="C10" s="14"/>
      <c r="D10" s="14"/>
      <c r="E10" s="14"/>
    </row>
    <row r="11" spans="1:5" x14ac:dyDescent="0.35">
      <c r="A11" s="12"/>
      <c r="B11" s="14"/>
      <c r="C11" s="14"/>
      <c r="D11" s="14"/>
      <c r="E11" s="14"/>
    </row>
    <row r="12" spans="1:5" x14ac:dyDescent="0.35">
      <c r="A12" s="12"/>
      <c r="B12" s="14"/>
      <c r="C12" s="14"/>
      <c r="D12" s="14"/>
      <c r="E12" s="14"/>
    </row>
    <row r="13" spans="1:5" x14ac:dyDescent="0.35">
      <c r="A13" s="12"/>
      <c r="B13" s="14"/>
      <c r="C13" s="14"/>
      <c r="D13" s="14"/>
      <c r="E13" s="14"/>
    </row>
    <row r="14" spans="1:5" x14ac:dyDescent="0.35">
      <c r="A14" s="12"/>
      <c r="B14" s="14"/>
      <c r="C14" s="14"/>
      <c r="D14" s="14"/>
      <c r="E14" s="14"/>
    </row>
    <row r="15" spans="1:5" x14ac:dyDescent="0.35">
      <c r="A15" s="12"/>
      <c r="B15" s="14"/>
      <c r="C15" s="14"/>
      <c r="D15" s="14"/>
      <c r="E15" s="14"/>
    </row>
    <row r="16" spans="1:5" x14ac:dyDescent="0.35">
      <c r="A16" s="12"/>
      <c r="B16" s="14"/>
      <c r="C16" s="14"/>
      <c r="D16" s="14"/>
      <c r="E16" s="14"/>
    </row>
    <row r="17" spans="1:5" x14ac:dyDescent="0.35">
      <c r="A17" s="12"/>
      <c r="B17" s="14"/>
      <c r="C17" s="14"/>
      <c r="D17" s="14"/>
      <c r="E17" s="14"/>
    </row>
    <row r="18" spans="1:5" x14ac:dyDescent="0.35">
      <c r="A18" s="12"/>
      <c r="B18" s="14"/>
      <c r="C18" s="14"/>
      <c r="D18" s="14"/>
      <c r="E18" s="14"/>
    </row>
    <row r="19" spans="1:5" x14ac:dyDescent="0.35">
      <c r="A19" s="12"/>
      <c r="B19" s="14"/>
      <c r="C19" s="14"/>
      <c r="D19" s="14"/>
      <c r="E19" s="14"/>
    </row>
    <row r="20" spans="1:5" x14ac:dyDescent="0.35">
      <c r="A20" s="12"/>
      <c r="B20" s="14"/>
      <c r="C20" s="14"/>
      <c r="D20" s="14"/>
      <c r="E20" s="14"/>
    </row>
    <row r="21" spans="1:5" x14ac:dyDescent="0.35">
      <c r="A21" s="12"/>
      <c r="B21" s="14"/>
      <c r="C21" s="14"/>
      <c r="D21" s="14"/>
      <c r="E21" s="14"/>
    </row>
    <row r="22" spans="1:5" x14ac:dyDescent="0.35">
      <c r="A22" s="12"/>
      <c r="B22" s="14"/>
      <c r="C22" s="14"/>
      <c r="D22" s="14"/>
      <c r="E22" s="14"/>
    </row>
    <row r="23" spans="1:5" x14ac:dyDescent="0.35">
      <c r="A23" s="12"/>
      <c r="B23" s="14"/>
      <c r="C23" s="14"/>
      <c r="D23" s="14"/>
      <c r="E23" s="14"/>
    </row>
    <row r="24" spans="1:5" x14ac:dyDescent="0.35">
      <c r="A24" s="12"/>
      <c r="B24" s="14"/>
      <c r="C24" s="14"/>
      <c r="D24" s="14"/>
      <c r="E24" s="14"/>
    </row>
    <row r="25" spans="1:5" x14ac:dyDescent="0.35">
      <c r="A25" s="12"/>
      <c r="B25" s="14"/>
      <c r="C25" s="14"/>
      <c r="D25" s="14"/>
      <c r="E25" s="14"/>
    </row>
    <row r="26" spans="1:5" x14ac:dyDescent="0.35">
      <c r="A26" s="12"/>
      <c r="B26" s="14"/>
      <c r="C26" s="14"/>
      <c r="D26" s="14"/>
      <c r="E26" s="14"/>
    </row>
    <row r="27" spans="1:5" x14ac:dyDescent="0.35">
      <c r="A27" s="12"/>
      <c r="B27" s="14"/>
      <c r="C27" s="14"/>
      <c r="D27" s="14"/>
      <c r="E27" s="14"/>
    </row>
    <row r="28" spans="1:5" x14ac:dyDescent="0.35">
      <c r="A28" s="12"/>
      <c r="B28" s="14"/>
      <c r="C28" s="14"/>
      <c r="D28" s="14"/>
      <c r="E28" s="14"/>
    </row>
    <row r="29" spans="1:5" x14ac:dyDescent="0.35">
      <c r="A29" s="12"/>
      <c r="B29" s="14"/>
      <c r="C29" s="14"/>
      <c r="D29" s="14"/>
      <c r="E29" s="14"/>
    </row>
    <row r="30" spans="1:5" x14ac:dyDescent="0.35">
      <c r="A30" s="12"/>
      <c r="B30" s="14"/>
      <c r="C30" s="14"/>
      <c r="D30" s="14"/>
      <c r="E30" s="14"/>
    </row>
    <row r="31" spans="1:5" x14ac:dyDescent="0.35">
      <c r="A31" s="12"/>
      <c r="B31" s="14"/>
      <c r="C31" s="14"/>
      <c r="D31" s="14"/>
      <c r="E31" s="14"/>
    </row>
    <row r="32" spans="1:5" x14ac:dyDescent="0.35">
      <c r="A32" s="12"/>
      <c r="B32" s="14"/>
      <c r="C32" s="14"/>
      <c r="D32" s="14"/>
      <c r="E32" s="14"/>
    </row>
    <row r="33" spans="1:5" x14ac:dyDescent="0.35">
      <c r="A33" s="12"/>
      <c r="B33" s="14"/>
      <c r="C33" s="14"/>
      <c r="D33" s="14"/>
      <c r="E33" s="14"/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O27"/>
  <sheetViews>
    <sheetView workbookViewId="0">
      <selection activeCell="O17" sqref="O17"/>
    </sheetView>
  </sheetViews>
  <sheetFormatPr defaultRowHeight="14.5" x14ac:dyDescent="0.35"/>
  <cols>
    <col min="1" max="1" width="19.36328125" bestFit="1" customWidth="1"/>
    <col min="7" max="7" width="9.7265625" bestFit="1" customWidth="1"/>
    <col min="8" max="8" width="7" customWidth="1"/>
    <col min="9" max="9" width="7.26953125" customWidth="1"/>
    <col min="10" max="10" width="7.81640625" customWidth="1"/>
    <col min="14" max="14" width="9.7265625" bestFit="1" customWidth="1"/>
  </cols>
  <sheetData>
    <row r="1" spans="1:15" x14ac:dyDescent="0.35">
      <c r="A1" s="15" t="s">
        <v>81</v>
      </c>
      <c r="C1" t="s">
        <v>66</v>
      </c>
      <c r="F1" s="162"/>
      <c r="G1" s="159" t="s">
        <v>98</v>
      </c>
    </row>
    <row r="2" spans="1:15" x14ac:dyDescent="0.35">
      <c r="A2" t="s">
        <v>48</v>
      </c>
      <c r="C2" t="s">
        <v>67</v>
      </c>
      <c r="F2" s="162"/>
      <c r="H2" s="159"/>
      <c r="M2">
        <v>7</v>
      </c>
      <c r="N2">
        <v>6</v>
      </c>
      <c r="O2" t="s">
        <v>68</v>
      </c>
    </row>
    <row r="3" spans="1:15" x14ac:dyDescent="0.35">
      <c r="A3" t="s">
        <v>54</v>
      </c>
      <c r="M3">
        <v>1</v>
      </c>
      <c r="N3">
        <v>30</v>
      </c>
      <c r="O3" t="s">
        <v>108</v>
      </c>
    </row>
    <row r="4" spans="1:15" ht="29" x14ac:dyDescent="0.35">
      <c r="A4" t="s">
        <v>56</v>
      </c>
      <c r="G4" s="187" t="s">
        <v>97</v>
      </c>
      <c r="H4" s="187"/>
      <c r="I4" s="187" t="s">
        <v>96</v>
      </c>
      <c r="J4" s="187"/>
      <c r="L4" s="128" t="s">
        <v>89</v>
      </c>
      <c r="M4" s="128" t="s">
        <v>101</v>
      </c>
      <c r="N4" s="128" t="s">
        <v>102</v>
      </c>
    </row>
    <row r="5" spans="1:15" x14ac:dyDescent="0.35">
      <c r="A5" t="s">
        <v>47</v>
      </c>
      <c r="G5" s="99">
        <v>7</v>
      </c>
      <c r="H5">
        <v>12</v>
      </c>
      <c r="I5" s="99">
        <v>7</v>
      </c>
      <c r="J5">
        <v>1</v>
      </c>
      <c r="L5">
        <f>'PAC- Updated Format'!B2</f>
        <v>2025</v>
      </c>
      <c r="M5" s="163">
        <f>DATE((L5-1),M2,M3)</f>
        <v>45474</v>
      </c>
      <c r="N5" s="163">
        <f>DATE(L5,N2,N3)</f>
        <v>45838</v>
      </c>
    </row>
    <row r="6" spans="1:15" x14ac:dyDescent="0.35">
      <c r="A6" t="s">
        <v>58</v>
      </c>
      <c r="G6" s="99">
        <v>8</v>
      </c>
      <c r="H6">
        <v>11</v>
      </c>
      <c r="I6" s="99">
        <v>8</v>
      </c>
      <c r="J6">
        <v>2</v>
      </c>
    </row>
    <row r="7" spans="1:15" x14ac:dyDescent="0.35">
      <c r="G7" s="99">
        <v>9</v>
      </c>
      <c r="H7">
        <v>10</v>
      </c>
      <c r="I7" s="99">
        <v>9</v>
      </c>
      <c r="J7">
        <v>3</v>
      </c>
    </row>
    <row r="8" spans="1:15" x14ac:dyDescent="0.35">
      <c r="A8" s="128" t="s">
        <v>82</v>
      </c>
      <c r="G8" s="99">
        <v>10</v>
      </c>
      <c r="H8">
        <v>9</v>
      </c>
      <c r="I8" s="99">
        <v>10</v>
      </c>
      <c r="J8">
        <v>4</v>
      </c>
    </row>
    <row r="9" spans="1:15" x14ac:dyDescent="0.35">
      <c r="A9" t="s">
        <v>57</v>
      </c>
      <c r="G9" s="99">
        <v>11</v>
      </c>
      <c r="H9">
        <v>8</v>
      </c>
      <c r="I9" s="99">
        <v>11</v>
      </c>
      <c r="J9">
        <v>5</v>
      </c>
    </row>
    <row r="10" spans="1:15" x14ac:dyDescent="0.35">
      <c r="A10" t="s">
        <v>87</v>
      </c>
      <c r="G10" s="99">
        <v>12</v>
      </c>
      <c r="H10">
        <v>7</v>
      </c>
      <c r="I10" s="99">
        <v>12</v>
      </c>
      <c r="J10">
        <v>6</v>
      </c>
    </row>
    <row r="11" spans="1:15" x14ac:dyDescent="0.35">
      <c r="A11" t="s">
        <v>55</v>
      </c>
      <c r="G11" s="99">
        <v>1</v>
      </c>
      <c r="H11">
        <v>6</v>
      </c>
      <c r="I11" s="99">
        <v>1</v>
      </c>
      <c r="J11">
        <v>7</v>
      </c>
    </row>
    <row r="12" spans="1:15" x14ac:dyDescent="0.35">
      <c r="A12" t="s">
        <v>56</v>
      </c>
      <c r="G12" s="99">
        <v>2</v>
      </c>
      <c r="H12">
        <v>5</v>
      </c>
      <c r="I12" s="99">
        <v>2</v>
      </c>
      <c r="J12">
        <v>8</v>
      </c>
    </row>
    <row r="13" spans="1:15" x14ac:dyDescent="0.35">
      <c r="A13" t="s">
        <v>50</v>
      </c>
      <c r="G13" s="99">
        <v>3</v>
      </c>
      <c r="H13">
        <v>4</v>
      </c>
      <c r="I13" s="99">
        <v>3</v>
      </c>
      <c r="J13">
        <v>9</v>
      </c>
    </row>
    <row r="14" spans="1:15" x14ac:dyDescent="0.35">
      <c r="A14" t="s">
        <v>52</v>
      </c>
      <c r="G14" s="99">
        <v>4</v>
      </c>
      <c r="H14">
        <v>3</v>
      </c>
      <c r="I14" s="99">
        <v>4</v>
      </c>
      <c r="J14">
        <v>10</v>
      </c>
    </row>
    <row r="15" spans="1:15" x14ac:dyDescent="0.35">
      <c r="G15" s="99">
        <v>5</v>
      </c>
      <c r="H15">
        <v>2</v>
      </c>
      <c r="I15" s="99">
        <v>5</v>
      </c>
      <c r="J15">
        <v>11</v>
      </c>
    </row>
    <row r="16" spans="1:15" x14ac:dyDescent="0.35">
      <c r="A16" s="128" t="s">
        <v>83</v>
      </c>
      <c r="G16" s="99">
        <v>6</v>
      </c>
      <c r="H16">
        <v>1</v>
      </c>
      <c r="I16" s="99">
        <v>6</v>
      </c>
      <c r="J16">
        <v>12</v>
      </c>
    </row>
    <row r="17" spans="1:9" ht="29" x14ac:dyDescent="0.35">
      <c r="A17" s="158" t="s">
        <v>86</v>
      </c>
      <c r="G17" s="186" t="s">
        <v>99</v>
      </c>
      <c r="I17" s="186" t="s">
        <v>100</v>
      </c>
    </row>
    <row r="18" spans="1:9" x14ac:dyDescent="0.35">
      <c r="A18" t="s">
        <v>55</v>
      </c>
      <c r="G18" s="186"/>
      <c r="I18" s="186"/>
    </row>
    <row r="19" spans="1:9" x14ac:dyDescent="0.35">
      <c r="A19" t="s">
        <v>56</v>
      </c>
      <c r="G19" s="186"/>
      <c r="I19" s="186"/>
    </row>
    <row r="21" spans="1:9" x14ac:dyDescent="0.35">
      <c r="A21" s="128" t="s">
        <v>84</v>
      </c>
    </row>
    <row r="22" spans="1:9" ht="29" x14ac:dyDescent="0.35">
      <c r="A22" s="158" t="s">
        <v>86</v>
      </c>
    </row>
    <row r="23" spans="1:9" x14ac:dyDescent="0.35">
      <c r="A23" t="s">
        <v>55</v>
      </c>
    </row>
    <row r="24" spans="1:9" x14ac:dyDescent="0.35">
      <c r="A24" t="s">
        <v>56</v>
      </c>
    </row>
    <row r="25" spans="1:9" ht="29.25" customHeight="1" x14ac:dyDescent="0.35"/>
    <row r="26" spans="1:9" x14ac:dyDescent="0.35">
      <c r="A26" s="128" t="s">
        <v>85</v>
      </c>
    </row>
    <row r="27" spans="1:9" x14ac:dyDescent="0.35">
      <c r="A27" t="s">
        <v>53</v>
      </c>
    </row>
  </sheetData>
  <sortState xmlns:xlrd2="http://schemas.microsoft.com/office/spreadsheetml/2017/richdata2" ref="A2:A16">
    <sortCondition ref="A2"/>
  </sortState>
  <mergeCells count="4">
    <mergeCell ref="G17:G19"/>
    <mergeCell ref="I17:I19"/>
    <mergeCell ref="G4:H4"/>
    <mergeCell ref="I4:J4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21"/>
  <sheetViews>
    <sheetView workbookViewId="0">
      <selection activeCell="G14" sqref="G14"/>
    </sheetView>
  </sheetViews>
  <sheetFormatPr defaultRowHeight="14.5" x14ac:dyDescent="0.35"/>
  <cols>
    <col min="1" max="1" width="15.81640625" bestFit="1" customWidth="1"/>
    <col min="2" max="2" width="15" style="3" bestFit="1" customWidth="1"/>
    <col min="3" max="3" width="14.26953125" style="3" bestFit="1" customWidth="1"/>
    <col min="4" max="4" width="9.1796875" style="3"/>
    <col min="5" max="5" width="16.7265625" style="3" bestFit="1" customWidth="1"/>
    <col min="7" max="7" width="71.36328125" bestFit="1" customWidth="1"/>
  </cols>
  <sheetData>
    <row r="2" spans="1:7" x14ac:dyDescent="0.35">
      <c r="A2" t="s">
        <v>20</v>
      </c>
      <c r="B2" s="3" t="s">
        <v>27</v>
      </c>
      <c r="C2" s="3" t="s">
        <v>28</v>
      </c>
      <c r="E2" s="3" t="s">
        <v>29</v>
      </c>
    </row>
    <row r="3" spans="1:7" x14ac:dyDescent="0.35">
      <c r="A3" s="3" t="s">
        <v>21</v>
      </c>
      <c r="B3" s="5">
        <v>0</v>
      </c>
      <c r="C3" s="5">
        <v>0</v>
      </c>
      <c r="D3" s="5"/>
      <c r="E3" s="5">
        <f>0.1*1</f>
        <v>0.1</v>
      </c>
      <c r="G3" t="s">
        <v>30</v>
      </c>
    </row>
    <row r="4" spans="1:7" x14ac:dyDescent="0.35">
      <c r="A4" s="3" t="s">
        <v>22</v>
      </c>
      <c r="B4" s="5">
        <v>0.1</v>
      </c>
      <c r="C4" s="5">
        <v>0.03</v>
      </c>
      <c r="D4" s="5"/>
      <c r="E4" s="5">
        <f>0.1*(1+B4)</f>
        <v>0.11000000000000001</v>
      </c>
      <c r="G4" t="s">
        <v>32</v>
      </c>
    </row>
    <row r="5" spans="1:7" x14ac:dyDescent="0.35">
      <c r="A5" s="3" t="s">
        <v>23</v>
      </c>
      <c r="B5" s="5">
        <v>0.15</v>
      </c>
      <c r="C5" s="5">
        <v>0.06</v>
      </c>
      <c r="D5" s="5"/>
      <c r="E5" s="5">
        <f t="shared" ref="E5:E9" si="0">0.1*(1+B5)</f>
        <v>0.11499999999999999</v>
      </c>
      <c r="G5" t="s">
        <v>33</v>
      </c>
    </row>
    <row r="6" spans="1:7" x14ac:dyDescent="0.35">
      <c r="A6" s="3" t="s">
        <v>24</v>
      </c>
      <c r="B6" s="5">
        <v>0.18</v>
      </c>
      <c r="C6" s="5">
        <v>0.09</v>
      </c>
      <c r="D6" s="5"/>
      <c r="E6" s="5">
        <f t="shared" si="0"/>
        <v>0.11799999999999999</v>
      </c>
      <c r="G6" t="s">
        <v>34</v>
      </c>
    </row>
    <row r="7" spans="1:7" x14ac:dyDescent="0.35">
      <c r="A7" s="3" t="s">
        <v>25</v>
      </c>
      <c r="B7" s="5">
        <v>0.2</v>
      </c>
      <c r="C7" s="5">
        <v>0.12</v>
      </c>
      <c r="D7" s="5"/>
      <c r="E7" s="5">
        <f t="shared" si="0"/>
        <v>0.12</v>
      </c>
      <c r="G7" t="s">
        <v>35</v>
      </c>
    </row>
    <row r="8" spans="1:7" x14ac:dyDescent="0.35">
      <c r="A8" s="3" t="s">
        <v>26</v>
      </c>
      <c r="B8" s="5">
        <v>0.21379999999999999</v>
      </c>
      <c r="C8" s="5">
        <v>0.15</v>
      </c>
      <c r="D8" s="5"/>
      <c r="E8" s="5">
        <f t="shared" si="0"/>
        <v>0.12138</v>
      </c>
      <c r="G8" t="s">
        <v>36</v>
      </c>
    </row>
    <row r="9" spans="1:7" x14ac:dyDescent="0.35">
      <c r="A9" s="3">
        <v>8</v>
      </c>
      <c r="B9" s="5">
        <v>0.25</v>
      </c>
      <c r="C9" s="5">
        <v>0.2</v>
      </c>
      <c r="D9" s="5"/>
      <c r="E9" s="5">
        <f t="shared" si="0"/>
        <v>0.125</v>
      </c>
      <c r="G9" t="s">
        <v>31</v>
      </c>
    </row>
    <row r="14" spans="1:7" x14ac:dyDescent="0.35">
      <c r="G14" s="6">
        <f>3.5*11%</f>
        <v>0.38500000000000001</v>
      </c>
    </row>
    <row r="19" spans="7:8" x14ac:dyDescent="0.35">
      <c r="G19" s="8">
        <f>1+0.1</f>
        <v>1.1000000000000001</v>
      </c>
      <c r="H19" s="9">
        <f>0.1*1.1</f>
        <v>0.11000000000000001</v>
      </c>
    </row>
    <row r="20" spans="7:8" x14ac:dyDescent="0.35">
      <c r="G20" s="7">
        <f>1+0.115</f>
        <v>1.115</v>
      </c>
      <c r="H20" s="9">
        <f>0.1*1.15</f>
        <v>0.11499999999999999</v>
      </c>
    </row>
    <row r="21" spans="7:8" x14ac:dyDescent="0.35">
      <c r="G21">
        <v>1.18</v>
      </c>
      <c r="H21" s="9">
        <f>0.1*1.18</f>
        <v>0.11799999999999999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PAC- Updated Format</vt:lpstr>
      <vt:lpstr>wRVU Benchmarks</vt:lpstr>
      <vt:lpstr>dropdown</vt:lpstr>
      <vt:lpstr>Clinic Calculation</vt:lpstr>
      <vt:lpstr>'PAC- Updated Format'!Print_Area</vt:lpstr>
    </vt:vector>
  </TitlesOfParts>
  <Company>Johns Hopkins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Pennacchia</dc:creator>
  <cp:lastModifiedBy>Diana Lautenberger</cp:lastModifiedBy>
  <cp:lastPrinted>2025-01-28T22:49:24Z</cp:lastPrinted>
  <dcterms:created xsi:type="dcterms:W3CDTF">2019-07-15T12:44:41Z</dcterms:created>
  <dcterms:modified xsi:type="dcterms:W3CDTF">2026-03-06T18:17:42Z</dcterms:modified>
</cp:coreProperties>
</file>